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teams\ASDFiscal\Specialized Accounting\WIA\WIA WDC NFAs\NFA PY20_FY21\"/>
    </mc:Choice>
  </mc:AlternateContent>
  <xr:revisionPtr revIDLastSave="0" documentId="13_ncr:1_{8FE67D32-420D-4561-82C7-18E13E66FC59}" xr6:coauthVersionLast="45" xr6:coauthVersionMax="45" xr10:uidLastSave="{00000000-0000-0000-0000-000000000000}"/>
  <bookViews>
    <workbookView xWindow="35235" yWindow="2370" windowWidth="14655" windowHeight="8460" firstSheet="8" activeTab="12" xr2:uid="{00000000-000D-0000-FFFF-FFFF00000000}"/>
  </bookViews>
  <sheets>
    <sheet name="WDC 1" sheetId="1" r:id="rId1"/>
    <sheet name="WDC 2" sheetId="4" r:id="rId2"/>
    <sheet name="WDC 3" sheetId="5" r:id="rId3"/>
    <sheet name="WDC 4" sheetId="6" r:id="rId4"/>
    <sheet name="WDC 5" sheetId="7" r:id="rId5"/>
    <sheet name="WDC 6" sheetId="8" r:id="rId6"/>
    <sheet name="WDC 7" sheetId="9" r:id="rId7"/>
    <sheet name="WDC 8" sheetId="10" r:id="rId8"/>
    <sheet name="WDC 9" sheetId="11" r:id="rId9"/>
    <sheet name="WDC 10" sheetId="12" r:id="rId10"/>
    <sheet name="WDC 11" sheetId="13" r:id="rId11"/>
    <sheet name="WDC 12" sheetId="14" r:id="rId12"/>
    <sheet name="WTECB" sheetId="16" r:id="rId13"/>
  </sheets>
  <definedNames>
    <definedName name="_xlnm.Print_Area" localSheetId="0">'WDC 1'!$A$1:$E$49</definedName>
    <definedName name="_xlnm.Print_Area" localSheetId="9">'WDC 10'!$A$1:$E$49</definedName>
    <definedName name="_xlnm.Print_Area" localSheetId="10">'WDC 11'!$A$1:$E$47</definedName>
    <definedName name="_xlnm.Print_Area" localSheetId="11">'WDC 12'!$A$1:$E$53</definedName>
    <definedName name="_xlnm.Print_Area" localSheetId="1">'WDC 2'!$A$1:$E$57</definedName>
    <definedName name="_xlnm.Print_Area" localSheetId="2">'WDC 3'!$A$1:$F$46</definedName>
    <definedName name="_xlnm.Print_Area" localSheetId="3">'WDC 4'!$A$1:$E$48</definedName>
    <definedName name="_xlnm.Print_Area" localSheetId="4">'WDC 5'!$A$1:$E$47</definedName>
    <definedName name="_xlnm.Print_Area" localSheetId="5">'WDC 6'!$A$1:$E$49</definedName>
    <definedName name="_xlnm.Print_Area" localSheetId="6">'WDC 7'!$A$1:$E$53</definedName>
    <definedName name="_xlnm.Print_Area" localSheetId="7">'WDC 8'!$A$1:$E$53</definedName>
    <definedName name="_xlnm.Print_Area" localSheetId="8">'WDC 9'!$A$1:$E$53</definedName>
    <definedName name="_xlnm.Print_Area" localSheetId="12">WTECB!$A$1:$E$48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4" l="1"/>
  <c r="D29" i="13"/>
  <c r="D30" i="12"/>
  <c r="D29" i="11"/>
  <c r="D30" i="10"/>
  <c r="E9" i="10"/>
  <c r="E14" i="10"/>
  <c r="E20" i="10"/>
  <c r="E26" i="10"/>
  <c r="D30" i="9"/>
  <c r="E9" i="9"/>
  <c r="E14" i="9"/>
  <c r="E20" i="9"/>
  <c r="E26" i="9"/>
  <c r="D30" i="8"/>
  <c r="D30" i="7"/>
  <c r="D30" i="6"/>
  <c r="E26" i="6"/>
  <c r="E20" i="6"/>
  <c r="E14" i="6"/>
  <c r="D26" i="5"/>
  <c r="D30" i="5"/>
  <c r="D29" i="4"/>
  <c r="D46" i="1"/>
  <c r="D30" i="1"/>
  <c r="D29" i="1" l="1"/>
  <c r="D29" i="12" l="1"/>
  <c r="D28" i="4" l="1"/>
  <c r="D29" i="5" l="1"/>
  <c r="D41" i="5" s="1"/>
  <c r="D28" i="11" l="1"/>
  <c r="D29" i="7" l="1"/>
  <c r="D50" i="14" l="1"/>
  <c r="D29" i="8" l="1"/>
  <c r="D29" i="10" l="1"/>
  <c r="E25" i="14" l="1"/>
  <c r="E19" i="14"/>
  <c r="E13" i="14"/>
  <c r="E8" i="14"/>
  <c r="E19" i="13"/>
  <c r="E13" i="13"/>
  <c r="E8" i="13"/>
  <c r="E20" i="12"/>
  <c r="E14" i="12"/>
  <c r="E9" i="12"/>
  <c r="E19" i="11"/>
  <c r="E13" i="11"/>
  <c r="E8" i="11"/>
  <c r="E20" i="8"/>
  <c r="E14" i="8"/>
  <c r="E9" i="8"/>
  <c r="E20" i="7"/>
  <c r="E14" i="7"/>
  <c r="E9" i="7"/>
  <c r="E26" i="5"/>
  <c r="E20" i="5"/>
  <c r="E14" i="5"/>
  <c r="E9" i="5"/>
  <c r="E39" i="5" s="1"/>
  <c r="E19" i="4"/>
  <c r="E13" i="4"/>
  <c r="E8" i="4"/>
  <c r="E26" i="1"/>
  <c r="E20" i="1"/>
  <c r="E14" i="1"/>
  <c r="E9" i="1"/>
  <c r="E44" i="1" s="1"/>
  <c r="E26" i="7" l="1"/>
  <c r="E41" i="7" s="1"/>
  <c r="D43" i="7"/>
  <c r="E25" i="13"/>
  <c r="D44" i="13"/>
  <c r="E26" i="12"/>
  <c r="D45" i="12"/>
  <c r="E42" i="13"/>
  <c r="E46" i="11"/>
  <c r="E48" i="9"/>
  <c r="D50" i="9"/>
  <c r="E25" i="4"/>
  <c r="E52" i="4" s="1"/>
  <c r="D54" i="4"/>
  <c r="E26" i="8"/>
  <c r="E43" i="8" s="1"/>
  <c r="D45" i="8"/>
  <c r="E25" i="11"/>
  <c r="D48" i="11"/>
  <c r="E47" i="10"/>
  <c r="D49" i="10"/>
  <c r="E9" i="16"/>
  <c r="E42" i="16" s="1"/>
  <c r="B45" i="16"/>
  <c r="D44" i="16"/>
  <c r="B44" i="16"/>
  <c r="B54" i="4" l="1"/>
  <c r="B43" i="7" l="1"/>
  <c r="B46" i="1" l="1"/>
  <c r="B49" i="14" l="1"/>
  <c r="B44" i="13"/>
  <c r="B45" i="12"/>
  <c r="B49" i="10"/>
  <c r="B49" i="9"/>
  <c r="B45" i="8"/>
  <c r="B45" i="6"/>
  <c r="B41" i="5"/>
  <c r="B48" i="11"/>
  <c r="D44" i="6" l="1"/>
  <c r="E47" i="14" l="1"/>
  <c r="E43" i="12" l="1"/>
  <c r="B44" i="6" l="1"/>
  <c r="E9" i="6"/>
  <c r="E42" i="6" s="1"/>
</calcChain>
</file>

<file path=xl/sharedStrings.xml><?xml version="1.0" encoding="utf-8"?>
<sst xmlns="http://schemas.openxmlformats.org/spreadsheetml/2006/main" count="509" uniqueCount="205">
  <si>
    <t>Grant Recipient:</t>
  </si>
  <si>
    <t>Fund</t>
  </si>
  <si>
    <t>Grant Number</t>
  </si>
  <si>
    <t>Current Level</t>
  </si>
  <si>
    <t>Changes this NFA</t>
  </si>
  <si>
    <t>New Level</t>
  </si>
  <si>
    <t>Grand Total All Grants</t>
  </si>
  <si>
    <t>Date Prepared:</t>
  </si>
  <si>
    <t>This Notice of Funds Availability authorizes you to draw funds on above grants</t>
  </si>
  <si>
    <t>614 Division Street, MS-23</t>
  </si>
  <si>
    <t>Port Orchard, Washington  98366</t>
  </si>
  <si>
    <t>CFDA 17.259</t>
  </si>
  <si>
    <t>CFDA 17.258, 17.259, 17.278</t>
  </si>
  <si>
    <t>Olympic Consortium</t>
  </si>
  <si>
    <t>CFDA 17.258</t>
  </si>
  <si>
    <t>CFDA 17.278</t>
  </si>
  <si>
    <t>Chgs this NFA</t>
  </si>
  <si>
    <t xml:space="preserve">FFATA-            SS-             </t>
  </si>
  <si>
    <t>Pacific Mountain  WDC</t>
  </si>
  <si>
    <t>1570 Irving St SW</t>
  </si>
  <si>
    <t>Tumwater, WA  98512</t>
  </si>
  <si>
    <t>FFATA-            SS-</t>
  </si>
  <si>
    <t>Gay Dubigk, Director</t>
  </si>
  <si>
    <t>P. O. Box 2009</t>
  </si>
  <si>
    <t>Bellingham WA 98227</t>
  </si>
  <si>
    <t xml:space="preserve">808 134th St SW, Suite 105 </t>
  </si>
  <si>
    <t>Workforce Development Council</t>
  </si>
  <si>
    <t>Market Place One, Suite 250</t>
  </si>
  <si>
    <t>2003 Western Avenue</t>
  </si>
  <si>
    <t>Seattle WA 98121-2162</t>
  </si>
  <si>
    <t xml:space="preserve">FFATA -            SS- </t>
  </si>
  <si>
    <t>This Notice of Funds Availability authorizes you to draw funds on above grants.</t>
  </si>
  <si>
    <t xml:space="preserve">Tacoma-Pierce County </t>
  </si>
  <si>
    <t>Tacoma, WA 98409</t>
  </si>
  <si>
    <t>Mr. Kevin Perkey, CEO</t>
  </si>
  <si>
    <t>Mr. Dave Peterson, Director</t>
  </si>
  <si>
    <t>Northeast Washington Rural</t>
  </si>
  <si>
    <t>956 S Main Suite B</t>
  </si>
  <si>
    <t>Colville, Washington   99114</t>
  </si>
  <si>
    <t>Tiffany Scott, Executive Director</t>
  </si>
  <si>
    <t>Benton-Franklin WDC</t>
  </si>
  <si>
    <t>815 N Kellogg St, Suite C</t>
  </si>
  <si>
    <t>3640 S  Cedar Street</t>
  </si>
  <si>
    <t>Vancouver WA 98660-3310</t>
  </si>
  <si>
    <t>SkillSource</t>
  </si>
  <si>
    <t>234 N Mission Ave, PO Box 2360</t>
  </si>
  <si>
    <t>Wenatchee, Washington 98807-2360</t>
  </si>
  <si>
    <r>
      <t xml:space="preserve">*Identification of whether the Award is Research and Development: </t>
    </r>
    <r>
      <rPr>
        <sz val="10"/>
        <color theme="1"/>
        <rFont val="Calibri"/>
        <family val="2"/>
        <scheme val="minor"/>
      </rPr>
      <t>No</t>
    </r>
  </si>
  <si>
    <t>Northwest Workforce Council</t>
  </si>
  <si>
    <t>Southwest Washington Workforce dba Workforce Southwest Washington</t>
  </si>
  <si>
    <t xml:space="preserve">*Federally-approved Indirect Cost Rate: </t>
  </si>
  <si>
    <r>
      <t>*Federally-approved Indirect Cost Rate: 25.90%</t>
    </r>
    <r>
      <rPr>
        <sz val="10"/>
        <rFont val="Calibri"/>
        <family val="2"/>
        <scheme val="minor"/>
      </rPr>
      <t xml:space="preserve"> | Provisional </t>
    </r>
  </si>
  <si>
    <r>
      <t xml:space="preserve">*Federally-approved Indirect Cost Rate: 12.98% </t>
    </r>
    <r>
      <rPr>
        <sz val="10"/>
        <rFont val="Calibri"/>
        <family val="2"/>
        <scheme val="minor"/>
      </rPr>
      <t xml:space="preserve">| Provisional </t>
    </r>
  </si>
  <si>
    <r>
      <t>*Federally-approved Indirect Cost Rate: 9.75%</t>
    </r>
    <r>
      <rPr>
        <sz val="10"/>
        <rFont val="Calibri"/>
        <family val="2"/>
        <scheme val="minor"/>
      </rPr>
      <t xml:space="preserve"> | Provisional </t>
    </r>
  </si>
  <si>
    <r>
      <t xml:space="preserve">*Federally-approved Indirect Cost Rate: 11.97% </t>
    </r>
    <r>
      <rPr>
        <sz val="10"/>
        <rFont val="Calibri"/>
        <family val="2"/>
        <scheme val="minor"/>
      </rPr>
      <t>Indirect Cost Admin</t>
    </r>
    <r>
      <rPr>
        <b/>
        <sz val="10"/>
        <rFont val="Calibri"/>
        <family val="2"/>
        <scheme val="minor"/>
      </rPr>
      <t xml:space="preserve">, $6.31 </t>
    </r>
    <r>
      <rPr>
        <sz val="10"/>
        <rFont val="Calibri"/>
        <family val="2"/>
        <scheme val="minor"/>
      </rPr>
      <t xml:space="preserve">Indirect Cost Overhead | Provisional </t>
    </r>
  </si>
  <si>
    <r>
      <t>*Federally-approved Indirect Cost Rate: 48.22%</t>
    </r>
    <r>
      <rPr>
        <sz val="10"/>
        <rFont val="Calibri"/>
        <family val="2"/>
        <scheme val="minor"/>
      </rPr>
      <t xml:space="preserve"> | Provisional </t>
    </r>
  </si>
  <si>
    <r>
      <t xml:space="preserve">*Federally-approved Indirect Cost Rate: $24.21/hour </t>
    </r>
    <r>
      <rPr>
        <sz val="10"/>
        <rFont val="Calibri"/>
        <family val="2"/>
        <scheme val="minor"/>
      </rPr>
      <t>| Provisional | Direct staff hour</t>
    </r>
  </si>
  <si>
    <t>Rural Resources Community Action</t>
  </si>
  <si>
    <t>DUNS: 21-321591</t>
  </si>
  <si>
    <r>
      <t>*Federally-approved Indirect Cost Rate: $39.14/h</t>
    </r>
    <r>
      <rPr>
        <sz val="10"/>
        <rFont val="Calibri"/>
        <family val="2"/>
        <scheme val="minor"/>
      </rPr>
      <t>r | Provisional</t>
    </r>
  </si>
  <si>
    <t>WDA 12 Spokane Area WDC</t>
  </si>
  <si>
    <t>DUNS: 80-4653157</t>
  </si>
  <si>
    <t>DUNS: 18-0926255</t>
  </si>
  <si>
    <t>DUNS: 87-591251</t>
  </si>
  <si>
    <t>Kitsap County</t>
  </si>
  <si>
    <t>Workforce Development Council of Snohomish County</t>
  </si>
  <si>
    <t>dba Workforce Snohomish</t>
  </si>
  <si>
    <t>DUNS: 07-1855191</t>
  </si>
  <si>
    <t>DUNS: 10-2522278</t>
  </si>
  <si>
    <t>Everett, WA 98204</t>
  </si>
  <si>
    <t>South Central Workforce Development Council</t>
  </si>
  <si>
    <t>DUNS: 79-4041132</t>
  </si>
  <si>
    <t>1205 Ahtanum Ridge Drive, Ste B</t>
  </si>
  <si>
    <t>Union Gap, WA 98903</t>
  </si>
  <si>
    <t>Mr. Mark Mattke, CEO</t>
  </si>
  <si>
    <t>Spokane, WA 99202-2260</t>
  </si>
  <si>
    <t>805 Broadway St. Ste 412</t>
  </si>
  <si>
    <t>Kennewick, WA 99336</t>
  </si>
  <si>
    <t>Mr. Rod Van Alyne, Executive Director</t>
  </si>
  <si>
    <t>Mr. Jack Fitzgerald, Executive Director</t>
  </si>
  <si>
    <t>Marie Kurose, CEO</t>
  </si>
  <si>
    <t>Cheryl Fambles, CEO</t>
  </si>
  <si>
    <t>Elizabeth Court, Director</t>
  </si>
  <si>
    <t>Eleni Papadakis</t>
  </si>
  <si>
    <t>Workforce Training and Education Coordinating Board</t>
  </si>
  <si>
    <t>PO Box 43105</t>
  </si>
  <si>
    <t>Olympia, WA 98504</t>
  </si>
  <si>
    <t>WTECB PY20 WIOA 5%</t>
  </si>
  <si>
    <t>CFDA 17.278, 17.258, 17.259</t>
  </si>
  <si>
    <t>Funding Period, 7/1/20 - 6/30/22</t>
  </si>
  <si>
    <t>6150-7400-03</t>
  </si>
  <si>
    <t>*Federally-approved Indirect Cost Rate: 10% de minimis</t>
  </si>
  <si>
    <t>Sundara Chan, Central Budget Office</t>
  </si>
  <si>
    <t>6101-7000</t>
  </si>
  <si>
    <t>6101-7100</t>
  </si>
  <si>
    <t>6101-7200</t>
  </si>
  <si>
    <t>6101-7300</t>
  </si>
  <si>
    <t>6102-7000</t>
  </si>
  <si>
    <t>6102-7100</t>
  </si>
  <si>
    <t>6102-7200</t>
  </si>
  <si>
    <t>6102-7300</t>
  </si>
  <si>
    <t>6103-7000</t>
  </si>
  <si>
    <t>6103-7100</t>
  </si>
  <si>
    <t>6103-7200</t>
  </si>
  <si>
    <t>6103-7300</t>
  </si>
  <si>
    <t>6104-7000</t>
  </si>
  <si>
    <t>6104-7100</t>
  </si>
  <si>
    <t>6104-7200</t>
  </si>
  <si>
    <t>6104-7300</t>
  </si>
  <si>
    <t>6105-7000</t>
  </si>
  <si>
    <t>6105-7100</t>
  </si>
  <si>
    <t>6105-7200</t>
  </si>
  <si>
    <t>DUNS: 78-2652325</t>
  </si>
  <si>
    <t>6105-7300</t>
  </si>
  <si>
    <t>DUNS: 79-9345186</t>
  </si>
  <si>
    <t>6106-7000</t>
  </si>
  <si>
    <t>6106-7100</t>
  </si>
  <si>
    <t>6106-7200</t>
  </si>
  <si>
    <t>6106-7300</t>
  </si>
  <si>
    <t>DUNS: 14-0606216</t>
  </si>
  <si>
    <t>6107-7000</t>
  </si>
  <si>
    <t>6107-7100</t>
  </si>
  <si>
    <t>6107-7200</t>
  </si>
  <si>
    <t>6107-7300</t>
  </si>
  <si>
    <t>6108-7000</t>
  </si>
  <si>
    <t>6108-7100</t>
  </si>
  <si>
    <t>6108-7200</t>
  </si>
  <si>
    <t>6108-7300</t>
  </si>
  <si>
    <t>6109-7000</t>
  </si>
  <si>
    <t>6109-7100</t>
  </si>
  <si>
    <t>6109-7200</t>
  </si>
  <si>
    <t>6109-7300</t>
  </si>
  <si>
    <t>6110-7000</t>
  </si>
  <si>
    <t>6110-7100</t>
  </si>
  <si>
    <t>6110-7200</t>
  </si>
  <si>
    <t>6110-7300</t>
  </si>
  <si>
    <t>DUNS: 80-0427445</t>
  </si>
  <si>
    <t>6111-7000</t>
  </si>
  <si>
    <t>6111-7100</t>
  </si>
  <si>
    <t>6111-7200</t>
  </si>
  <si>
    <t>6111-7300</t>
  </si>
  <si>
    <t>6112-7000</t>
  </si>
  <si>
    <t>6112-7100</t>
  </si>
  <si>
    <t>6112-7200</t>
  </si>
  <si>
    <t>6112-7300</t>
  </si>
  <si>
    <t>DUNS: 92-7029264</t>
  </si>
  <si>
    <t>Katie Condit, CEO</t>
  </si>
  <si>
    <t>Joy Emory, CEO</t>
  </si>
  <si>
    <t>Youth - K-6700</t>
  </si>
  <si>
    <t>Adult - K-6700</t>
  </si>
  <si>
    <t>DW - K-6700</t>
  </si>
  <si>
    <t>Admin Cost Pool - K-6700</t>
  </si>
  <si>
    <t>Funding Period, 4/1/20 - 6/30/22</t>
  </si>
  <si>
    <t>Funding Period, 10/1/20 - 6/30/22</t>
  </si>
  <si>
    <t>Funding Period, 4/1/20 - 6/30/22, Youth</t>
  </si>
  <si>
    <t>Funding Period, 7/1/20 - 6/30/22, Adult/DW</t>
  </si>
  <si>
    <t>Funding Period, 10/1/20 - 6/30/22, Adult/DW</t>
  </si>
  <si>
    <t>FAIN:  AA-34801-20-55-A-53</t>
  </si>
  <si>
    <t>Youth - K6704</t>
  </si>
  <si>
    <t>Adult - K6704</t>
  </si>
  <si>
    <t>DW - K6704</t>
  </si>
  <si>
    <t>Admin Cost Pool - K6704</t>
  </si>
  <si>
    <t>Youth - K6707</t>
  </si>
  <si>
    <t>Adult - K6707</t>
  </si>
  <si>
    <t>DW - K6707</t>
  </si>
  <si>
    <t>Admin Cost Pool - K6707</t>
  </si>
  <si>
    <t>Youth - K6703</t>
  </si>
  <si>
    <t>Adult - K6703</t>
  </si>
  <si>
    <t>DW - K6703</t>
  </si>
  <si>
    <t>Admin Cost Pool - K6703</t>
  </si>
  <si>
    <t>Youth - K6702</t>
  </si>
  <si>
    <t>Adult - K6702</t>
  </si>
  <si>
    <t>DW - K6702</t>
  </si>
  <si>
    <t>Admin Cost Pool - K6702</t>
  </si>
  <si>
    <t>140 S. Arthur St, Ste 300</t>
  </si>
  <si>
    <t>Youth - K6708</t>
  </si>
  <si>
    <t>Adult - K6708</t>
  </si>
  <si>
    <t>DW - K6708</t>
  </si>
  <si>
    <t>Admin Cost Pool - K6708</t>
  </si>
  <si>
    <t>Youth - K6701</t>
  </si>
  <si>
    <t>Adult - K6701</t>
  </si>
  <si>
    <t>DW - K6701</t>
  </si>
  <si>
    <t>Admin Cost Pool - K6701</t>
  </si>
  <si>
    <t>Youth - K6705</t>
  </si>
  <si>
    <t>Adult - K6705</t>
  </si>
  <si>
    <t>DW - K6705</t>
  </si>
  <si>
    <t>Admin Cost Pool - K6705</t>
  </si>
  <si>
    <t>Youth - K6699</t>
  </si>
  <si>
    <t>Adult - K6699</t>
  </si>
  <si>
    <t>DW - K6699</t>
  </si>
  <si>
    <t>Admin Cost Pool - K6699</t>
  </si>
  <si>
    <t>DUNS: 876678132</t>
  </si>
  <si>
    <t>Youth - K6698</t>
  </si>
  <si>
    <t>Adult - K6698</t>
  </si>
  <si>
    <t>DW - K6698</t>
  </si>
  <si>
    <t>Admin Cost Pool - K6698</t>
  </si>
  <si>
    <t>Youth - K6706</t>
  </si>
  <si>
    <t>Adult - K6706</t>
  </si>
  <si>
    <t>DW - K6706</t>
  </si>
  <si>
    <t>Admin Cost Pool - K6706</t>
  </si>
  <si>
    <t>Youth - K6697</t>
  </si>
  <si>
    <t>Adult - K6697</t>
  </si>
  <si>
    <t>DW - K6697</t>
  </si>
  <si>
    <t>Admin Cost Pool - K6697</t>
  </si>
  <si>
    <r>
      <t xml:space="preserve">*Federally-approved Indirect Cost Rate: 9.78% </t>
    </r>
    <r>
      <rPr>
        <sz val="10"/>
        <rFont val="Calibri"/>
        <family val="2"/>
        <scheme val="minor"/>
      </rPr>
      <t>| Provisional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</si>
</sst>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0"/>
      <name val="Courier"/>
    </font>
    <font>
      <sz val="10"/>
      <name val="MS Sans Serif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Courier"/>
      <family val="3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8" fontId="2" fillId="0" borderId="0" applyFont="0" applyFill="0" applyBorder="0" applyAlignment="0" applyProtection="0"/>
    <xf numFmtId="164" fontId="7" fillId="0" borderId="0"/>
    <xf numFmtId="40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" fillId="0" borderId="0"/>
  </cellStyleXfs>
  <cellXfs count="87">
    <xf numFmtId="0" fontId="0" fillId="0" borderId="0" xfId="0"/>
    <xf numFmtId="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1" fillId="0" borderId="0" xfId="0" applyFont="1"/>
    <xf numFmtId="0" fontId="11" fillId="0" borderId="0" xfId="0" applyFont="1" applyFill="1"/>
    <xf numFmtId="4" fontId="4" fillId="0" borderId="3" xfId="0" applyNumberFormat="1" applyFont="1" applyBorder="1"/>
    <xf numFmtId="40" fontId="0" fillId="0" borderId="0" xfId="0" applyNumberFormat="1"/>
    <xf numFmtId="164" fontId="6" fillId="0" borderId="0" xfId="6" applyFont="1" applyAlignment="1" applyProtection="1">
      <alignment horizontal="left" vertical="center"/>
    </xf>
    <xf numFmtId="0" fontId="3" fillId="0" borderId="0" xfId="6" applyNumberFormat="1" applyFont="1" applyAlignment="1" applyProtection="1">
      <alignment horizontal="left" vertical="center"/>
    </xf>
    <xf numFmtId="49" fontId="3" fillId="0" borderId="0" xfId="6" applyNumberFormat="1" applyFont="1" applyAlignment="1" applyProtection="1">
      <alignment horizontal="left" vertical="center"/>
    </xf>
    <xf numFmtId="164" fontId="6" fillId="0" borderId="0" xfId="6" applyFont="1" applyFill="1" applyAlignment="1" applyProtection="1">
      <alignment horizontal="left" vertical="center"/>
    </xf>
    <xf numFmtId="164" fontId="3" fillId="0" borderId="0" xfId="6" applyFont="1" applyFill="1" applyAlignment="1" applyProtection="1">
      <alignment horizontal="left" vertical="center"/>
    </xf>
    <xf numFmtId="164" fontId="9" fillId="0" borderId="0" xfId="6" applyFont="1" applyFill="1" applyAlignment="1" applyProtection="1">
      <alignment horizontal="left" vertical="center"/>
    </xf>
    <xf numFmtId="0" fontId="13" fillId="0" borderId="0" xfId="0" applyFont="1"/>
    <xf numFmtId="164" fontId="6" fillId="0" borderId="0" xfId="6" applyFont="1" applyFill="1" applyAlignment="1" applyProtection="1">
      <alignment horizontal="center" vertical="center"/>
    </xf>
    <xf numFmtId="4" fontId="4" fillId="0" borderId="4" xfId="0" applyNumberFormat="1" applyFont="1" applyBorder="1"/>
    <xf numFmtId="14" fontId="10" fillId="0" borderId="0" xfId="0" applyNumberFormat="1" applyFont="1"/>
    <xf numFmtId="164" fontId="3" fillId="0" borderId="0" xfId="3" applyFont="1" applyAlignment="1" applyProtection="1">
      <alignment horizontal="left" vertical="center"/>
    </xf>
    <xf numFmtId="164" fontId="3" fillId="0" borderId="0" xfId="3" applyFont="1" applyAlignment="1">
      <alignment vertical="center"/>
    </xf>
    <xf numFmtId="0" fontId="4" fillId="0" borderId="0" xfId="0" applyFont="1" applyFill="1"/>
    <xf numFmtId="4" fontId="4" fillId="0" borderId="0" xfId="0" applyNumberFormat="1" applyFont="1" applyFill="1"/>
    <xf numFmtId="0" fontId="10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left"/>
    </xf>
    <xf numFmtId="14" fontId="4" fillId="0" borderId="0" xfId="0" applyNumberFormat="1" applyFont="1"/>
    <xf numFmtId="164" fontId="3" fillId="0" borderId="0" xfId="3" quotePrefix="1" applyFont="1" applyAlignment="1" applyProtection="1">
      <alignment horizontal="left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9" fontId="3" fillId="0" borderId="0" xfId="3" applyNumberFormat="1" applyFont="1" applyAlignment="1" applyProtection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164" fontId="6" fillId="0" borderId="0" xfId="6" applyFont="1" applyFill="1" applyAlignment="1" applyProtection="1">
      <alignment horizontal="left" vertical="center" wrapText="1"/>
    </xf>
    <xf numFmtId="40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1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43" fontId="0" fillId="0" borderId="0" xfId="5" applyFont="1"/>
    <xf numFmtId="4" fontId="5" fillId="0" borderId="0" xfId="0" applyNumberFormat="1" applyFont="1" applyBorder="1" applyAlignment="1">
      <alignment horizontal="center"/>
    </xf>
    <xf numFmtId="164" fontId="15" fillId="0" borderId="0" xfId="6" applyFont="1" applyFill="1" applyAlignment="1" applyProtection="1">
      <alignment horizontal="left" vertical="center"/>
    </xf>
    <xf numFmtId="0" fontId="4" fillId="0" borderId="0" xfId="0" applyFont="1" applyAlignment="1">
      <alignment horizontal="right"/>
    </xf>
    <xf numFmtId="164" fontId="3" fillId="0" borderId="0" xfId="3" quotePrefix="1" applyFont="1" applyAlignment="1">
      <alignment vertical="center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6" fillId="0" borderId="0" xfId="0" applyFont="1"/>
    <xf numFmtId="0" fontId="19" fillId="0" borderId="0" xfId="0" applyFont="1" applyAlignment="1">
      <alignment horizontal="left"/>
    </xf>
    <xf numFmtId="0" fontId="17" fillId="0" borderId="0" xfId="0" applyFont="1"/>
    <xf numFmtId="0" fontId="10" fillId="0" borderId="0" xfId="0" applyFont="1" applyAlignment="1">
      <alignment horizontal="right"/>
    </xf>
    <xf numFmtId="4" fontId="4" fillId="0" borderId="0" xfId="0" applyNumberFormat="1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6" applyNumberFormat="1" applyFont="1" applyBorder="1" applyAlignment="1" applyProtection="1">
      <alignment horizontal="left" vertical="center"/>
    </xf>
    <xf numFmtId="49" fontId="3" fillId="0" borderId="0" xfId="6" applyNumberFormat="1" applyFont="1" applyBorder="1" applyAlignment="1" applyProtection="1">
      <alignment horizontal="left" vertical="center"/>
    </xf>
    <xf numFmtId="0" fontId="3" fillId="0" borderId="1" xfId="6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/>
    </xf>
  </cellXfs>
  <cellStyles count="7">
    <cellStyle name="Comma" xfId="5" builtinId="3"/>
    <cellStyle name="Comma 2" xfId="4" xr:uid="{00000000-0005-0000-0000-000001000000}"/>
    <cellStyle name="Currency 2" xfId="2" xr:uid="{00000000-0005-0000-0000-000002000000}"/>
    <cellStyle name="Normal" xfId="0" builtinId="0"/>
    <cellStyle name="Normal 2" xfId="1" xr:uid="{00000000-0005-0000-0000-000004000000}"/>
    <cellStyle name="Normal 2 2" xfId="6" xr:uid="{00000000-0005-0000-0000-000005000000}"/>
    <cellStyle name="Normal 3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143"/>
  <sheetViews>
    <sheetView zoomScaleNormal="100" workbookViewId="0">
      <selection activeCell="A30" sqref="A30"/>
    </sheetView>
  </sheetViews>
  <sheetFormatPr defaultRowHeight="15" x14ac:dyDescent="0.25"/>
  <cols>
    <col min="1" max="1" width="37.28515625" customWidth="1"/>
    <col min="2" max="2" width="15.85546875" customWidth="1"/>
    <col min="3" max="3" width="15.28515625" customWidth="1"/>
    <col min="4" max="4" width="17.5703125" bestFit="1" customWidth="1"/>
    <col min="5" max="5" width="27.5703125" bestFit="1" customWidth="1"/>
    <col min="7" max="7" width="12.42578125" bestFit="1" customWidth="1"/>
  </cols>
  <sheetData>
    <row r="1" spans="1:5" ht="15.75" x14ac:dyDescent="0.25">
      <c r="A1" s="21" t="s">
        <v>0</v>
      </c>
    </row>
    <row r="2" spans="1:5" ht="15.75" x14ac:dyDescent="0.25">
      <c r="A2" s="22" t="s">
        <v>82</v>
      </c>
      <c r="B2" s="2"/>
      <c r="C2" s="2"/>
      <c r="D2" s="2"/>
      <c r="E2" s="2"/>
    </row>
    <row r="3" spans="1:5" ht="15.75" x14ac:dyDescent="0.25">
      <c r="A3" s="22" t="s">
        <v>64</v>
      </c>
      <c r="B3" s="2"/>
      <c r="C3" s="2"/>
      <c r="D3" s="2"/>
      <c r="E3" s="2"/>
    </row>
    <row r="4" spans="1:5" ht="15.75" x14ac:dyDescent="0.25">
      <c r="A4" s="83" t="s">
        <v>13</v>
      </c>
      <c r="B4" s="2"/>
      <c r="C4" s="2"/>
      <c r="D4" s="2"/>
      <c r="E4" s="64" t="s">
        <v>67</v>
      </c>
    </row>
    <row r="5" spans="1:5" ht="15.75" x14ac:dyDescent="0.25">
      <c r="A5" s="84" t="s">
        <v>9</v>
      </c>
      <c r="B5" s="2"/>
      <c r="C5" s="2"/>
      <c r="D5" s="2"/>
      <c r="E5" s="64" t="s">
        <v>157</v>
      </c>
    </row>
    <row r="6" spans="1:5" ht="20.25" customHeight="1" x14ac:dyDescent="0.25">
      <c r="A6" s="85" t="s">
        <v>10</v>
      </c>
      <c r="B6" s="3"/>
      <c r="C6" s="4"/>
      <c r="D6" s="10"/>
      <c r="E6" s="4"/>
    </row>
    <row r="7" spans="1:5" ht="29.25" customHeight="1" x14ac:dyDescent="0.25">
      <c r="A7" s="36" t="s">
        <v>1</v>
      </c>
      <c r="B7" s="36" t="s">
        <v>2</v>
      </c>
      <c r="C7" s="58" t="s">
        <v>3</v>
      </c>
      <c r="D7" s="36" t="s">
        <v>4</v>
      </c>
      <c r="E7" s="58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200</v>
      </c>
      <c r="B9" s="66" t="s">
        <v>93</v>
      </c>
      <c r="C9" s="67">
        <v>966180</v>
      </c>
      <c r="D9" s="67">
        <v>0</v>
      </c>
      <c r="E9" s="68">
        <f>+C9+D9</f>
        <v>966180</v>
      </c>
    </row>
    <row r="10" spans="1:5" ht="15.75" x14ac:dyDescent="0.25">
      <c r="A10" s="25" t="s">
        <v>11</v>
      </c>
      <c r="B10" s="14"/>
      <c r="C10" s="16"/>
      <c r="D10" s="16"/>
      <c r="E10" s="12"/>
    </row>
    <row r="11" spans="1:5" ht="15.75" x14ac:dyDescent="0.25">
      <c r="A11" s="25" t="s">
        <v>152</v>
      </c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" customHeight="1" x14ac:dyDescent="0.25">
      <c r="A13" s="25"/>
      <c r="B13" s="14"/>
      <c r="C13" s="16"/>
      <c r="D13" s="16"/>
      <c r="E13" s="12"/>
    </row>
    <row r="14" spans="1:5" ht="15.75" x14ac:dyDescent="0.25">
      <c r="A14" s="24" t="s">
        <v>201</v>
      </c>
      <c r="B14" s="66" t="s">
        <v>94</v>
      </c>
      <c r="C14" s="67">
        <v>160848</v>
      </c>
      <c r="D14" s="67">
        <v>802637</v>
      </c>
      <c r="E14" s="68">
        <f t="shared" ref="E14:E20" si="0">+D14+C14</f>
        <v>963485</v>
      </c>
    </row>
    <row r="15" spans="1:5" ht="15.75" x14ac:dyDescent="0.25">
      <c r="A15" s="25" t="s">
        <v>14</v>
      </c>
      <c r="B15" s="14"/>
      <c r="C15" s="17"/>
      <c r="D15" s="17"/>
      <c r="E15" s="12"/>
    </row>
    <row r="16" spans="1:5" ht="15.75" x14ac:dyDescent="0.25">
      <c r="A16" s="25" t="s">
        <v>89</v>
      </c>
      <c r="B16" s="14"/>
      <c r="C16" s="12"/>
      <c r="D16" s="17"/>
    </row>
    <row r="17" spans="1:6" ht="15.75" x14ac:dyDescent="0.25">
      <c r="A17" s="25" t="s">
        <v>153</v>
      </c>
      <c r="B17" s="14"/>
      <c r="C17" s="12"/>
      <c r="D17" s="17"/>
    </row>
    <row r="18" spans="1:6" ht="15.75" x14ac:dyDescent="0.25">
      <c r="A18" s="25"/>
      <c r="B18" s="14"/>
      <c r="C18" s="17"/>
      <c r="D18" s="17"/>
      <c r="E18" s="12"/>
    </row>
    <row r="19" spans="1:6" ht="15.75" x14ac:dyDescent="0.25">
      <c r="A19" s="25"/>
      <c r="B19" s="14"/>
      <c r="C19" s="17"/>
      <c r="D19" s="17"/>
      <c r="E19" s="12"/>
    </row>
    <row r="20" spans="1:6" ht="15.75" x14ac:dyDescent="0.25">
      <c r="A20" s="24" t="s">
        <v>202</v>
      </c>
      <c r="B20" s="66" t="s">
        <v>95</v>
      </c>
      <c r="C20" s="67">
        <v>176625</v>
      </c>
      <c r="D20" s="67">
        <v>741126</v>
      </c>
      <c r="E20" s="68">
        <f t="shared" si="0"/>
        <v>917751</v>
      </c>
    </row>
    <row r="21" spans="1:6" ht="15.75" x14ac:dyDescent="0.25">
      <c r="A21" s="25" t="s">
        <v>15</v>
      </c>
      <c r="B21" s="14"/>
      <c r="C21" s="18"/>
      <c r="D21" s="18"/>
      <c r="E21" s="13"/>
    </row>
    <row r="22" spans="1:6" ht="15.75" x14ac:dyDescent="0.25">
      <c r="A22" s="25" t="s">
        <v>89</v>
      </c>
      <c r="B22" s="14"/>
      <c r="C22" s="16"/>
      <c r="D22" s="16"/>
      <c r="F22" s="17"/>
    </row>
    <row r="23" spans="1:6" ht="15.75" x14ac:dyDescent="0.25">
      <c r="A23" s="25" t="s">
        <v>153</v>
      </c>
      <c r="B23" s="14"/>
      <c r="C23" s="16"/>
      <c r="D23" s="16"/>
      <c r="F23" s="17"/>
    </row>
    <row r="24" spans="1:6" ht="15.75" x14ac:dyDescent="0.25">
      <c r="A24" s="25"/>
      <c r="B24" s="14"/>
      <c r="C24" s="16"/>
      <c r="D24" s="16"/>
      <c r="E24" s="16"/>
      <c r="F24" s="17"/>
    </row>
    <row r="25" spans="1:6" ht="15.75" x14ac:dyDescent="0.25">
      <c r="A25" s="24"/>
      <c r="B25" s="14"/>
      <c r="C25" s="16"/>
      <c r="D25" s="16"/>
      <c r="E25" s="16"/>
      <c r="F25" s="17"/>
    </row>
    <row r="26" spans="1:6" ht="15.75" x14ac:dyDescent="0.25">
      <c r="A26" s="24" t="s">
        <v>203</v>
      </c>
      <c r="B26" s="66" t="s">
        <v>96</v>
      </c>
      <c r="C26" s="67">
        <v>144850</v>
      </c>
      <c r="D26" s="67">
        <v>171528</v>
      </c>
      <c r="E26" s="67">
        <f>+C26+D26</f>
        <v>316378</v>
      </c>
      <c r="F26" s="17"/>
    </row>
    <row r="27" spans="1:6" ht="15.75" x14ac:dyDescent="0.25">
      <c r="A27" s="25" t="s">
        <v>12</v>
      </c>
      <c r="B27" s="14"/>
      <c r="C27" s="16"/>
      <c r="D27" s="16"/>
      <c r="E27" s="16"/>
      <c r="F27" s="17"/>
    </row>
    <row r="28" spans="1:6" ht="15.75" x14ac:dyDescent="0.25">
      <c r="A28" s="25" t="s">
        <v>154</v>
      </c>
      <c r="B28" s="14"/>
      <c r="C28" s="16"/>
      <c r="D28" s="16">
        <v>107353</v>
      </c>
      <c r="F28" s="17"/>
    </row>
    <row r="29" spans="1:6" ht="15.75" x14ac:dyDescent="0.25">
      <c r="A29" s="25" t="s">
        <v>155</v>
      </c>
      <c r="B29" s="17"/>
      <c r="C29" s="16"/>
      <c r="D29" s="16">
        <f>17872+19625</f>
        <v>37497</v>
      </c>
      <c r="F29" s="17"/>
    </row>
    <row r="30" spans="1:6" ht="15.75" x14ac:dyDescent="0.25">
      <c r="A30" s="25" t="s">
        <v>156</v>
      </c>
      <c r="B30" s="14"/>
      <c r="C30" s="16"/>
      <c r="D30" s="16">
        <f>89181+82347</f>
        <v>171528</v>
      </c>
      <c r="F30" s="17"/>
    </row>
    <row r="31" spans="1:6" ht="15.75" x14ac:dyDescent="0.25">
      <c r="A31" s="25"/>
      <c r="B31" s="14"/>
      <c r="C31" s="16"/>
      <c r="D31" s="16"/>
      <c r="E31" s="16"/>
      <c r="F31" s="17"/>
    </row>
    <row r="32" spans="1:6" ht="15.75" x14ac:dyDescent="0.25">
      <c r="A32" s="24"/>
      <c r="B32" s="14"/>
      <c r="C32" s="16"/>
      <c r="D32" s="16"/>
      <c r="E32" s="16"/>
      <c r="F32" s="17"/>
    </row>
    <row r="33" spans="1:7" ht="15.75" x14ac:dyDescent="0.25">
      <c r="A33" s="25"/>
      <c r="B33" s="14"/>
      <c r="C33" s="18"/>
      <c r="D33" s="18"/>
      <c r="E33" s="16"/>
    </row>
    <row r="34" spans="1:7" ht="15.75" x14ac:dyDescent="0.25">
      <c r="A34" s="25"/>
      <c r="B34" s="14"/>
      <c r="C34" s="16"/>
      <c r="D34" s="16"/>
      <c r="E34" s="16"/>
    </row>
    <row r="35" spans="1:7" ht="15.75" x14ac:dyDescent="0.25">
      <c r="A35" s="15"/>
      <c r="B35" s="11"/>
      <c r="C35" s="12"/>
      <c r="D35" s="12"/>
      <c r="E35" s="16"/>
    </row>
    <row r="36" spans="1:7" ht="15.75" x14ac:dyDescent="0.25">
      <c r="A36" s="25"/>
      <c r="B36" s="14"/>
      <c r="C36" s="16"/>
      <c r="D36" s="16"/>
      <c r="E36" s="16"/>
    </row>
    <row r="37" spans="1:7" ht="15.75" x14ac:dyDescent="0.25">
      <c r="A37" s="25"/>
      <c r="B37" s="14"/>
      <c r="C37" s="16"/>
      <c r="D37" s="16"/>
      <c r="E37" s="16"/>
    </row>
    <row r="38" spans="1:7" ht="15.75" x14ac:dyDescent="0.25">
      <c r="A38" s="25"/>
      <c r="B38" s="14"/>
      <c r="C38" s="16"/>
      <c r="D38" s="16"/>
      <c r="E38" s="16"/>
    </row>
    <row r="39" spans="1:7" ht="15.75" x14ac:dyDescent="0.25">
      <c r="A39" s="25"/>
      <c r="B39" s="14"/>
      <c r="C39" s="16"/>
      <c r="D39" s="16"/>
      <c r="E39" s="16"/>
    </row>
    <row r="40" spans="1:7" ht="15.75" x14ac:dyDescent="0.25">
      <c r="A40" s="26"/>
      <c r="B40" s="2"/>
      <c r="C40" s="7"/>
      <c r="D40" s="6"/>
      <c r="E40" s="6"/>
    </row>
    <row r="41" spans="1:7" ht="15.75" x14ac:dyDescent="0.25">
      <c r="A41" s="26"/>
      <c r="B41" s="2"/>
      <c r="C41" s="7"/>
      <c r="D41" s="6"/>
      <c r="E41" s="6"/>
    </row>
    <row r="42" spans="1:7" ht="15.75" x14ac:dyDescent="0.25">
      <c r="A42" s="24"/>
      <c r="B42" s="5"/>
      <c r="C42" s="6"/>
      <c r="D42" s="6"/>
      <c r="E42" s="6"/>
    </row>
    <row r="43" spans="1:7" ht="15.75" x14ac:dyDescent="0.25">
      <c r="A43" s="25"/>
      <c r="B43" s="5"/>
      <c r="C43" s="6"/>
      <c r="D43" s="6"/>
      <c r="E43" s="6"/>
    </row>
    <row r="44" spans="1:7" ht="16.5" thickBot="1" x14ac:dyDescent="0.3">
      <c r="A44" s="24" t="s">
        <v>6</v>
      </c>
      <c r="B44" s="2"/>
      <c r="C44" s="7"/>
      <c r="D44" s="6"/>
      <c r="E44" s="8">
        <f>SUM(E9,E14,E20,E26)</f>
        <v>3163794</v>
      </c>
      <c r="G44" s="20"/>
    </row>
    <row r="45" spans="1:7" ht="16.5" thickTop="1" x14ac:dyDescent="0.25">
      <c r="A45" s="24" t="s">
        <v>17</v>
      </c>
      <c r="B45" s="2"/>
      <c r="C45" s="7"/>
      <c r="D45" s="19" t="s">
        <v>16</v>
      </c>
      <c r="E45" s="7"/>
    </row>
    <row r="46" spans="1:7" ht="15.75" x14ac:dyDescent="0.25">
      <c r="A46" s="27" t="s">
        <v>7</v>
      </c>
      <c r="B46" s="41">
        <f ca="1">TODAY()</f>
        <v>44169</v>
      </c>
      <c r="C46" s="7"/>
      <c r="D46" s="29">
        <f>D9+D14+D20+D26</f>
        <v>1715291</v>
      </c>
      <c r="E46" s="7"/>
    </row>
    <row r="47" spans="1:7" ht="15.75" x14ac:dyDescent="0.25">
      <c r="A47" s="28" t="s">
        <v>92</v>
      </c>
      <c r="B47" s="9"/>
      <c r="C47" s="7"/>
      <c r="D47" s="75"/>
      <c r="E47" s="7"/>
    </row>
    <row r="48" spans="1:7" ht="15.75" x14ac:dyDescent="0.25">
      <c r="A48" s="2" t="s">
        <v>8</v>
      </c>
      <c r="B48" s="2"/>
      <c r="C48" s="7"/>
      <c r="D48" s="7"/>
      <c r="E48" s="7"/>
    </row>
    <row r="49" spans="1:5" ht="15.75" x14ac:dyDescent="0.25">
      <c r="A49" s="72" t="s">
        <v>204</v>
      </c>
      <c r="B49" s="2"/>
      <c r="C49" s="7"/>
      <c r="D49" s="7"/>
      <c r="E49" s="7"/>
    </row>
    <row r="50" spans="1:5" x14ac:dyDescent="0.25">
      <c r="A50" s="73" t="s">
        <v>47</v>
      </c>
      <c r="C50" s="1"/>
      <c r="D50" s="1"/>
      <c r="E50" s="1"/>
    </row>
    <row r="51" spans="1:5" x14ac:dyDescent="0.25">
      <c r="C51" s="1"/>
      <c r="D51" s="1"/>
      <c r="E51" s="1"/>
    </row>
    <row r="52" spans="1:5" x14ac:dyDescent="0.25">
      <c r="C52" s="1"/>
      <c r="D52" s="1"/>
      <c r="E52" s="1"/>
    </row>
    <row r="53" spans="1:5" x14ac:dyDescent="0.25">
      <c r="C53" s="1"/>
      <c r="D53" s="1"/>
      <c r="E53" s="1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C58" s="1"/>
      <c r="D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</sheetData>
  <printOptions horizontalCentered="1"/>
  <pageMargins left="0.75" right="0" top="0.75" bottom="0" header="0.3" footer="0"/>
  <pageSetup scale="86" orientation="portrait" r:id="rId1"/>
  <headerFooter>
    <oddHeader xml:space="preserve">&amp;C&amp;"-,Bold"State of Washington
Employment Security Department
Notice of Fund Availability
NFA PY20/FY21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:S148"/>
  <sheetViews>
    <sheetView showRuler="0" zoomScaleNormal="100" zoomScaleSheetLayoutView="100" workbookViewId="0">
      <selection activeCell="A30" sqref="A30"/>
    </sheetView>
  </sheetViews>
  <sheetFormatPr defaultColWidth="3.85546875" defaultRowHeight="15" x14ac:dyDescent="0.25"/>
  <cols>
    <col min="1" max="1" width="36" customWidth="1"/>
    <col min="2" max="4" width="14.7109375" customWidth="1"/>
    <col min="5" max="5" width="27.28515625" customWidth="1"/>
    <col min="7" max="7" width="8.7109375" bestFit="1" customWidth="1"/>
    <col min="8" max="8" width="12.42578125" bestFit="1" customWidth="1"/>
  </cols>
  <sheetData>
    <row r="1" spans="1:19" ht="15.75" x14ac:dyDescent="0.25">
      <c r="A1" s="2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 x14ac:dyDescent="0.25">
      <c r="A2" s="31" t="s">
        <v>78</v>
      </c>
      <c r="B2" s="35"/>
      <c r="C2" s="35"/>
      <c r="D2" s="35"/>
      <c r="E2" s="3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x14ac:dyDescent="0.25">
      <c r="A3" s="31" t="s">
        <v>36</v>
      </c>
      <c r="B3" s="35"/>
      <c r="C3" s="35"/>
      <c r="D3" s="35"/>
      <c r="E3" s="3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x14ac:dyDescent="0.25">
      <c r="A4" s="31" t="s">
        <v>57</v>
      </c>
      <c r="B4" s="35"/>
      <c r="C4" s="35"/>
      <c r="D4" s="35"/>
      <c r="E4" s="74" t="s">
        <v>58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x14ac:dyDescent="0.25">
      <c r="A5" s="42" t="s">
        <v>37</v>
      </c>
      <c r="B5" s="35"/>
      <c r="C5" s="35"/>
      <c r="D5" s="35"/>
      <c r="E5" s="64" t="s">
        <v>157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.75" x14ac:dyDescent="0.25">
      <c r="A6" s="31" t="s">
        <v>38</v>
      </c>
      <c r="B6" s="35"/>
      <c r="C6" s="35"/>
      <c r="D6" s="35"/>
      <c r="E6" s="3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9.25" customHeight="1" x14ac:dyDescent="0.25">
      <c r="A7" s="81" t="s">
        <v>1</v>
      </c>
      <c r="B7" s="81" t="s">
        <v>2</v>
      </c>
      <c r="C7" s="82" t="s">
        <v>3</v>
      </c>
      <c r="D7" s="81" t="s">
        <v>4</v>
      </c>
      <c r="E7" s="82" t="s">
        <v>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9.25" customHeight="1" x14ac:dyDescent="0.25">
      <c r="A8" s="37"/>
      <c r="B8" s="37"/>
      <c r="C8" s="38"/>
      <c r="D8" s="37"/>
      <c r="E8" s="3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.75" x14ac:dyDescent="0.25">
      <c r="A9" s="24" t="s">
        <v>196</v>
      </c>
      <c r="B9" s="66" t="s">
        <v>132</v>
      </c>
      <c r="C9" s="67">
        <v>994900</v>
      </c>
      <c r="D9" s="67">
        <v>0</v>
      </c>
      <c r="E9" s="68">
        <f>+C9+D9</f>
        <v>994900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x14ac:dyDescent="0.25">
      <c r="A10" s="25" t="s">
        <v>11</v>
      </c>
      <c r="B10" s="14"/>
      <c r="C10" s="16"/>
      <c r="D10" s="16"/>
      <c r="E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x14ac:dyDescent="0.25">
      <c r="A11" s="25" t="s">
        <v>152</v>
      </c>
      <c r="B11" s="14"/>
      <c r="C11" s="16"/>
      <c r="D11" s="16"/>
      <c r="E11" s="1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.75" x14ac:dyDescent="0.25">
      <c r="A12" s="25"/>
      <c r="B12" s="14"/>
      <c r="C12" s="16"/>
      <c r="D12" s="16"/>
      <c r="E12" s="1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.75" x14ac:dyDescent="0.25">
      <c r="A13" s="25"/>
      <c r="B13" s="14"/>
      <c r="C13" s="16"/>
      <c r="D13" s="16"/>
      <c r="E13" s="1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x14ac:dyDescent="0.25">
      <c r="A14" s="24" t="s">
        <v>197</v>
      </c>
      <c r="B14" s="66" t="s">
        <v>133</v>
      </c>
      <c r="C14" s="67">
        <v>127666</v>
      </c>
      <c r="D14" s="67">
        <v>637060</v>
      </c>
      <c r="E14" s="68">
        <f t="shared" ref="C14:E20" si="0">+D14+C14</f>
        <v>764726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x14ac:dyDescent="0.25">
      <c r="A15" s="25" t="s">
        <v>14</v>
      </c>
      <c r="B15" s="14"/>
      <c r="C15" s="17"/>
      <c r="D15" s="17"/>
      <c r="E15" s="1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x14ac:dyDescent="0.25">
      <c r="A16" s="25" t="s">
        <v>89</v>
      </c>
      <c r="B16" s="14"/>
      <c r="C16" s="12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x14ac:dyDescent="0.25">
      <c r="A17" s="25" t="s">
        <v>153</v>
      </c>
      <c r="B17" s="14"/>
      <c r="C17" s="12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x14ac:dyDescent="0.25">
      <c r="A18" s="25"/>
      <c r="B18" s="14"/>
      <c r="C18" s="17"/>
      <c r="D18" s="17"/>
      <c r="E18" s="1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x14ac:dyDescent="0.25">
      <c r="A19" s="25"/>
      <c r="B19" s="14"/>
      <c r="C19" s="17"/>
      <c r="D19" s="17"/>
      <c r="E19" s="1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x14ac:dyDescent="0.25">
      <c r="A20" s="24" t="s">
        <v>198</v>
      </c>
      <c r="B20" s="66" t="s">
        <v>134</v>
      </c>
      <c r="C20" s="67">
        <v>136777</v>
      </c>
      <c r="D20" s="67">
        <v>573906</v>
      </c>
      <c r="E20" s="68">
        <f t="shared" si="0"/>
        <v>710683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x14ac:dyDescent="0.25">
      <c r="A21" s="25" t="s">
        <v>15</v>
      </c>
      <c r="B21" s="14"/>
      <c r="C21" s="18"/>
      <c r="D21" s="18"/>
      <c r="E21" s="1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x14ac:dyDescent="0.25">
      <c r="A22" s="25" t="s">
        <v>89</v>
      </c>
      <c r="B22" s="14"/>
      <c r="C22" s="16"/>
      <c r="D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x14ac:dyDescent="0.25">
      <c r="A23" s="25" t="s">
        <v>153</v>
      </c>
      <c r="B23" s="14"/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x14ac:dyDescent="0.25">
      <c r="A24" s="25"/>
      <c r="B24" s="14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x14ac:dyDescent="0.25">
      <c r="A25" s="24"/>
      <c r="B25" s="14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 x14ac:dyDescent="0.25">
      <c r="A26" s="24" t="s">
        <v>199</v>
      </c>
      <c r="B26" s="66" t="s">
        <v>135</v>
      </c>
      <c r="C26" s="67">
        <v>139927</v>
      </c>
      <c r="D26" s="67">
        <v>134552</v>
      </c>
      <c r="E26" s="67">
        <f>+C26+D26</f>
        <v>274479</v>
      </c>
      <c r="F26" s="17"/>
      <c r="G26" s="24"/>
      <c r="H26" s="59"/>
      <c r="I26" s="39"/>
      <c r="J26" s="39"/>
      <c r="K26" s="39"/>
      <c r="L26" s="17"/>
      <c r="M26" s="17"/>
      <c r="N26" s="17"/>
      <c r="O26" s="17"/>
      <c r="P26" s="17"/>
      <c r="Q26" s="17"/>
      <c r="R26" s="17"/>
      <c r="S26" s="17"/>
    </row>
    <row r="27" spans="1:19" ht="15.75" x14ac:dyDescent="0.25">
      <c r="A27" s="25" t="s">
        <v>12</v>
      </c>
      <c r="B27" s="14"/>
      <c r="C27" s="16"/>
      <c r="D27" s="16"/>
      <c r="E27" s="16"/>
      <c r="F27" s="17"/>
      <c r="G27" s="25"/>
      <c r="H27" s="59"/>
      <c r="I27" s="39"/>
      <c r="J27" s="39"/>
      <c r="K27" s="39"/>
      <c r="L27" s="17"/>
      <c r="M27" s="17"/>
      <c r="N27" s="17"/>
      <c r="O27" s="17"/>
      <c r="P27" s="17"/>
      <c r="Q27" s="17"/>
      <c r="R27" s="17"/>
      <c r="S27" s="17"/>
    </row>
    <row r="28" spans="1:19" ht="15.75" x14ac:dyDescent="0.25">
      <c r="A28" s="25" t="s">
        <v>154</v>
      </c>
      <c r="B28" s="14"/>
      <c r="C28" s="16"/>
      <c r="D28" s="16">
        <v>110545</v>
      </c>
      <c r="F28" s="17"/>
      <c r="G28" s="25"/>
      <c r="H28" s="59"/>
      <c r="I28" s="39"/>
      <c r="J28" s="39"/>
      <c r="K28" s="39"/>
      <c r="L28" s="17"/>
      <c r="M28" s="17"/>
      <c r="N28" s="17"/>
      <c r="O28" s="17"/>
      <c r="P28" s="17"/>
      <c r="Q28" s="17"/>
      <c r="R28" s="17"/>
      <c r="S28" s="17"/>
    </row>
    <row r="29" spans="1:19" ht="15.75" x14ac:dyDescent="0.25">
      <c r="A29" s="25" t="s">
        <v>155</v>
      </c>
      <c r="B29" s="17"/>
      <c r="C29" s="16"/>
      <c r="D29" s="16">
        <f>14185+15197</f>
        <v>29382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x14ac:dyDescent="0.25">
      <c r="A30" s="25" t="s">
        <v>156</v>
      </c>
      <c r="B30" s="14"/>
      <c r="C30" s="16"/>
      <c r="D30" s="16">
        <f>70785+63767</f>
        <v>134552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x14ac:dyDescent="0.25">
      <c r="A31" s="25"/>
      <c r="B31" s="14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x14ac:dyDescent="0.25">
      <c r="A32" s="24"/>
      <c r="B32" s="14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x14ac:dyDescent="0.25">
      <c r="A33" s="24"/>
      <c r="B33" s="66"/>
      <c r="C33" s="67"/>
      <c r="D33" s="67"/>
      <c r="E33" s="6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.75" x14ac:dyDescent="0.25">
      <c r="A34" s="25"/>
      <c r="B34" s="14"/>
      <c r="C34" s="17"/>
      <c r="D34" s="17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x14ac:dyDescent="0.25">
      <c r="A35" s="25"/>
      <c r="B35" s="14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x14ac:dyDescent="0.25">
      <c r="A36" s="25"/>
      <c r="B36" s="14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 x14ac:dyDescent="0.25">
      <c r="A37" s="25"/>
      <c r="B37" s="14"/>
      <c r="C37" s="16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x14ac:dyDescent="0.25">
      <c r="A38" s="25"/>
      <c r="B38" s="14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x14ac:dyDescent="0.25">
      <c r="A39" s="25"/>
      <c r="B39" s="14"/>
      <c r="C39" s="16"/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x14ac:dyDescent="0.25">
      <c r="A40" s="24"/>
      <c r="B40" s="14"/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x14ac:dyDescent="0.25">
      <c r="A41" s="25"/>
      <c r="B41" s="14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x14ac:dyDescent="0.25">
      <c r="A42" s="25"/>
      <c r="C42" s="1"/>
      <c r="D42" s="1"/>
      <c r="E42" s="1"/>
      <c r="H42" s="20"/>
    </row>
    <row r="43" spans="1:19" ht="16.5" thickBot="1" x14ac:dyDescent="0.3">
      <c r="A43" s="24" t="s">
        <v>6</v>
      </c>
      <c r="B43" s="2"/>
      <c r="C43" s="7"/>
      <c r="D43" s="6"/>
      <c r="E43" s="8">
        <f>SUM(E26,E20,E14,E9,E33)</f>
        <v>2744788</v>
      </c>
      <c r="H43" s="20"/>
    </row>
    <row r="44" spans="1:19" ht="16.5" thickTop="1" x14ac:dyDescent="0.25">
      <c r="A44" s="2" t="s">
        <v>21</v>
      </c>
      <c r="B44" s="2"/>
      <c r="C44" s="7"/>
      <c r="D44" s="19" t="s">
        <v>16</v>
      </c>
      <c r="E44" s="7"/>
    </row>
    <row r="45" spans="1:19" ht="15.75" x14ac:dyDescent="0.25">
      <c r="A45" s="28" t="s">
        <v>7</v>
      </c>
      <c r="B45" s="60">
        <f ca="1">TODAY()</f>
        <v>44169</v>
      </c>
      <c r="C45" s="7"/>
      <c r="D45" s="29">
        <f>SUM(D26,D20,D14,D9)</f>
        <v>1345518</v>
      </c>
      <c r="E45" s="7"/>
    </row>
    <row r="46" spans="1:19" ht="15.75" x14ac:dyDescent="0.25">
      <c r="A46" s="2" t="s">
        <v>92</v>
      </c>
      <c r="B46" s="2"/>
      <c r="C46" s="7"/>
      <c r="D46" s="7"/>
      <c r="E46" s="7"/>
    </row>
    <row r="47" spans="1:19" ht="15.75" x14ac:dyDescent="0.25">
      <c r="A47" s="2" t="s">
        <v>8</v>
      </c>
      <c r="B47" s="2"/>
      <c r="C47" s="7"/>
      <c r="D47" s="7"/>
      <c r="E47" s="7"/>
    </row>
    <row r="48" spans="1:19" ht="15.75" x14ac:dyDescent="0.25">
      <c r="A48" s="72" t="s">
        <v>50</v>
      </c>
      <c r="B48" s="2"/>
      <c r="C48" s="7"/>
      <c r="D48" s="7"/>
      <c r="E48" s="7"/>
    </row>
    <row r="49" spans="1:5" x14ac:dyDescent="0.25">
      <c r="A49" s="73" t="s">
        <v>47</v>
      </c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</sheetData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1:G153"/>
  <sheetViews>
    <sheetView zoomScaleNormal="100" workbookViewId="0">
      <selection activeCell="C35" sqref="C35"/>
    </sheetView>
  </sheetViews>
  <sheetFormatPr defaultRowHeight="15" x14ac:dyDescent="0.25"/>
  <cols>
    <col min="1" max="1" width="36.5703125" customWidth="1"/>
    <col min="2" max="2" width="21.42578125" customWidth="1"/>
    <col min="3" max="3" width="15.28515625" customWidth="1"/>
    <col min="4" max="4" width="13.85546875" customWidth="1"/>
    <col min="5" max="5" width="27.5703125" bestFit="1" customWidth="1"/>
    <col min="7" max="7" width="13.28515625" bestFit="1" customWidth="1"/>
  </cols>
  <sheetData>
    <row r="1" spans="1:5" ht="15.75" x14ac:dyDescent="0.25">
      <c r="A1" s="21" t="s">
        <v>0</v>
      </c>
    </row>
    <row r="2" spans="1:5" ht="15.75" x14ac:dyDescent="0.25">
      <c r="A2" s="31" t="s">
        <v>39</v>
      </c>
      <c r="B2" s="2"/>
      <c r="C2" s="2"/>
      <c r="D2" s="2"/>
      <c r="E2" s="2"/>
    </row>
    <row r="3" spans="1:5" ht="15.75" x14ac:dyDescent="0.25">
      <c r="A3" s="31" t="s">
        <v>40</v>
      </c>
      <c r="B3" s="2"/>
      <c r="C3" s="2"/>
      <c r="D3" s="2"/>
      <c r="E3" s="74" t="s">
        <v>136</v>
      </c>
    </row>
    <row r="4" spans="1:5" ht="15.75" x14ac:dyDescent="0.25">
      <c r="A4" s="42" t="s">
        <v>41</v>
      </c>
      <c r="B4" s="2"/>
      <c r="C4" s="2"/>
      <c r="D4" s="2"/>
      <c r="E4" s="64" t="s">
        <v>157</v>
      </c>
    </row>
    <row r="5" spans="1:5" ht="15.75" x14ac:dyDescent="0.25">
      <c r="A5" s="42" t="s">
        <v>77</v>
      </c>
      <c r="B5" s="2"/>
      <c r="C5" s="2"/>
      <c r="D5" s="2"/>
      <c r="E5" s="2"/>
    </row>
    <row r="6" spans="1:5" ht="29.25" customHeight="1" x14ac:dyDescent="0.25">
      <c r="A6" s="47" t="s">
        <v>1</v>
      </c>
      <c r="B6" s="47" t="s">
        <v>2</v>
      </c>
      <c r="C6" s="48" t="s">
        <v>3</v>
      </c>
      <c r="D6" s="49" t="s">
        <v>4</v>
      </c>
      <c r="E6" s="48" t="s">
        <v>5</v>
      </c>
    </row>
    <row r="7" spans="1:5" ht="15.75" x14ac:dyDescent="0.25">
      <c r="A7" s="37"/>
      <c r="B7" s="37"/>
      <c r="C7" s="38"/>
      <c r="D7" s="37"/>
      <c r="E7" s="38"/>
    </row>
    <row r="8" spans="1:5" ht="15.75" x14ac:dyDescent="0.25">
      <c r="A8" s="24" t="s">
        <v>162</v>
      </c>
      <c r="B8" s="66" t="s">
        <v>137</v>
      </c>
      <c r="C8" s="67">
        <v>1054098</v>
      </c>
      <c r="D8" s="67">
        <v>0</v>
      </c>
      <c r="E8" s="68">
        <f>+C8+D8</f>
        <v>1054098</v>
      </c>
    </row>
    <row r="9" spans="1:5" ht="15.75" x14ac:dyDescent="0.25">
      <c r="A9" s="25" t="s">
        <v>11</v>
      </c>
      <c r="B9" s="14"/>
      <c r="C9" s="16"/>
      <c r="D9" s="16"/>
      <c r="E9" s="12"/>
    </row>
    <row r="10" spans="1:5" ht="15.75" x14ac:dyDescent="0.25">
      <c r="A10" s="25" t="s">
        <v>152</v>
      </c>
      <c r="B10" s="14"/>
      <c r="C10" s="16"/>
      <c r="D10" s="16"/>
      <c r="E10" s="12"/>
    </row>
    <row r="11" spans="1:5" ht="15.75" x14ac:dyDescent="0.25">
      <c r="A11" s="25"/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4" t="s">
        <v>163</v>
      </c>
      <c r="B13" s="66" t="s">
        <v>138</v>
      </c>
      <c r="C13" s="67">
        <v>166516</v>
      </c>
      <c r="D13" s="67">
        <v>830924</v>
      </c>
      <c r="E13" s="68">
        <f t="shared" ref="E13:E19" si="0">+D13+C13</f>
        <v>997440</v>
      </c>
    </row>
    <row r="14" spans="1:5" ht="15.75" x14ac:dyDescent="0.25">
      <c r="A14" s="25" t="s">
        <v>14</v>
      </c>
      <c r="B14" s="14"/>
      <c r="C14" s="17"/>
      <c r="D14" s="17"/>
      <c r="E14" s="12"/>
    </row>
    <row r="15" spans="1:5" ht="15.75" x14ac:dyDescent="0.25">
      <c r="A15" s="25" t="s">
        <v>89</v>
      </c>
      <c r="B15" s="14"/>
      <c r="C15" s="12"/>
      <c r="D15" s="17"/>
    </row>
    <row r="16" spans="1:5" ht="15.75" x14ac:dyDescent="0.25">
      <c r="A16" s="25" t="s">
        <v>153</v>
      </c>
      <c r="B16" s="14"/>
      <c r="C16" s="12"/>
      <c r="D16" s="17"/>
    </row>
    <row r="17" spans="1:5" ht="15.75" x14ac:dyDescent="0.25">
      <c r="A17" s="25"/>
      <c r="B17" s="14"/>
      <c r="C17" s="17"/>
      <c r="D17" s="17"/>
      <c r="E17" s="12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4" t="s">
        <v>164</v>
      </c>
      <c r="B19" s="66" t="s">
        <v>139</v>
      </c>
      <c r="C19" s="67">
        <v>219631</v>
      </c>
      <c r="D19" s="67">
        <v>921578</v>
      </c>
      <c r="E19" s="68">
        <f t="shared" si="0"/>
        <v>1141209</v>
      </c>
    </row>
    <row r="20" spans="1:5" ht="15.75" x14ac:dyDescent="0.25">
      <c r="A20" s="25" t="s">
        <v>15</v>
      </c>
      <c r="B20" s="14"/>
      <c r="C20" s="18"/>
      <c r="D20" s="18"/>
      <c r="E20" s="13"/>
    </row>
    <row r="21" spans="1:5" ht="15.75" x14ac:dyDescent="0.25">
      <c r="A21" s="25" t="s">
        <v>89</v>
      </c>
      <c r="B21" s="14"/>
      <c r="C21" s="16"/>
      <c r="D21" s="16"/>
    </row>
    <row r="22" spans="1:5" ht="15.75" x14ac:dyDescent="0.25">
      <c r="A22" s="25" t="s">
        <v>153</v>
      </c>
      <c r="B22" s="14"/>
      <c r="C22" s="16"/>
      <c r="D22" s="16"/>
    </row>
    <row r="23" spans="1:5" ht="15.75" x14ac:dyDescent="0.25">
      <c r="A23" s="25"/>
      <c r="B23" s="14"/>
      <c r="C23" s="16"/>
      <c r="D23" s="16"/>
      <c r="E23" s="16"/>
    </row>
    <row r="24" spans="1:5" ht="15.75" x14ac:dyDescent="0.25">
      <c r="A24" s="24"/>
      <c r="B24" s="14"/>
      <c r="C24" s="16"/>
      <c r="D24" s="16"/>
      <c r="E24" s="16"/>
    </row>
    <row r="25" spans="1:5" ht="15.75" x14ac:dyDescent="0.25">
      <c r="A25" s="24" t="s">
        <v>165</v>
      </c>
      <c r="B25" s="66" t="s">
        <v>140</v>
      </c>
      <c r="C25" s="67">
        <v>160028</v>
      </c>
      <c r="D25" s="67">
        <v>194723</v>
      </c>
      <c r="E25" s="67">
        <f>+C25+D25</f>
        <v>354751</v>
      </c>
    </row>
    <row r="26" spans="1:5" ht="15.75" x14ac:dyDescent="0.25">
      <c r="A26" s="25" t="s">
        <v>12</v>
      </c>
      <c r="B26" s="14"/>
      <c r="C26" s="16"/>
      <c r="D26" s="16"/>
      <c r="E26" s="16"/>
    </row>
    <row r="27" spans="1:5" ht="15.75" x14ac:dyDescent="0.25">
      <c r="A27" s="25" t="s">
        <v>154</v>
      </c>
      <c r="B27" s="14"/>
      <c r="C27" s="16"/>
      <c r="D27" s="16">
        <v>117122</v>
      </c>
    </row>
    <row r="28" spans="1:5" ht="15.75" x14ac:dyDescent="0.25">
      <c r="A28" s="25" t="s">
        <v>155</v>
      </c>
      <c r="B28" s="17"/>
      <c r="C28" s="16"/>
      <c r="D28" s="16">
        <v>42906</v>
      </c>
    </row>
    <row r="29" spans="1:5" ht="15.75" x14ac:dyDescent="0.25">
      <c r="A29" s="25" t="s">
        <v>156</v>
      </c>
      <c r="B29" s="14"/>
      <c r="C29" s="16"/>
      <c r="D29" s="16">
        <f>92325+102398</f>
        <v>194723</v>
      </c>
    </row>
    <row r="30" spans="1:5" ht="15.75" x14ac:dyDescent="0.25">
      <c r="A30" s="25"/>
      <c r="B30" s="14"/>
      <c r="C30" s="16"/>
      <c r="D30" s="16"/>
      <c r="E30" s="16"/>
    </row>
    <row r="31" spans="1:5" ht="15.75" x14ac:dyDescent="0.25">
      <c r="A31" s="24"/>
      <c r="B31" s="14"/>
      <c r="C31" s="16"/>
      <c r="D31" s="16"/>
      <c r="E31" s="16"/>
    </row>
    <row r="32" spans="1:5" ht="15.75" x14ac:dyDescent="0.25">
      <c r="A32" s="24"/>
      <c r="B32" s="66"/>
      <c r="C32" s="67"/>
      <c r="D32" s="67"/>
      <c r="E32" s="67"/>
    </row>
    <row r="33" spans="1:7" ht="15.75" x14ac:dyDescent="0.25">
      <c r="A33" s="25"/>
      <c r="B33" s="14"/>
      <c r="C33" s="16"/>
      <c r="D33" s="16"/>
    </row>
    <row r="34" spans="1:7" ht="15.75" x14ac:dyDescent="0.25">
      <c r="A34" s="25"/>
      <c r="B34" s="14"/>
      <c r="C34" s="16"/>
      <c r="D34" s="16"/>
    </row>
    <row r="36" spans="1:7" ht="15.75" x14ac:dyDescent="0.25">
      <c r="A36" s="24"/>
      <c r="B36" s="66"/>
      <c r="C36" s="67"/>
      <c r="D36" s="67"/>
      <c r="E36" s="67"/>
    </row>
    <row r="37" spans="1:7" ht="15.75" x14ac:dyDescent="0.25">
      <c r="A37" s="25"/>
      <c r="B37" s="14"/>
      <c r="C37" s="17"/>
      <c r="D37" s="17"/>
      <c r="E37" s="16"/>
    </row>
    <row r="38" spans="1:7" ht="15.75" x14ac:dyDescent="0.25">
      <c r="A38" s="25"/>
      <c r="B38" s="14"/>
      <c r="C38" s="16"/>
      <c r="D38" s="16"/>
      <c r="E38" s="16"/>
    </row>
    <row r="39" spans="1:7" ht="15.75" x14ac:dyDescent="0.25">
      <c r="A39" s="24"/>
      <c r="B39" s="14"/>
      <c r="C39" s="16"/>
      <c r="D39" s="16"/>
      <c r="E39" s="16"/>
    </row>
    <row r="42" spans="1:7" ht="16.5" thickBot="1" x14ac:dyDescent="0.3">
      <c r="A42" s="24" t="s">
        <v>6</v>
      </c>
      <c r="B42" s="2"/>
      <c r="C42" s="7"/>
      <c r="D42" s="6"/>
      <c r="E42" s="8">
        <f>SUM(E8,E13,E19,E25,E30,E36)</f>
        <v>3547498</v>
      </c>
      <c r="G42" s="61"/>
    </row>
    <row r="43" spans="1:7" ht="16.5" thickTop="1" x14ac:dyDescent="0.25">
      <c r="A43" s="2" t="s">
        <v>21</v>
      </c>
      <c r="B43" s="2"/>
      <c r="C43" s="7"/>
      <c r="D43" s="19" t="s">
        <v>16</v>
      </c>
      <c r="E43" s="7"/>
    </row>
    <row r="44" spans="1:7" ht="15.75" x14ac:dyDescent="0.25">
      <c r="A44" s="28" t="s">
        <v>7</v>
      </c>
      <c r="B44" s="9">
        <f ca="1">TODAY()</f>
        <v>44169</v>
      </c>
      <c r="C44" s="7"/>
      <c r="D44" s="29">
        <f>SUM(D8,D13,D19,D25)</f>
        <v>1947225</v>
      </c>
      <c r="E44" s="7"/>
    </row>
    <row r="45" spans="1:7" ht="15.75" x14ac:dyDescent="0.25">
      <c r="A45" s="2" t="s">
        <v>92</v>
      </c>
      <c r="E45" s="7"/>
    </row>
    <row r="46" spans="1:7" ht="15.75" x14ac:dyDescent="0.25">
      <c r="A46" s="2" t="s">
        <v>8</v>
      </c>
      <c r="B46" s="2"/>
      <c r="C46" s="7"/>
      <c r="D46" s="7"/>
      <c r="E46" s="7"/>
    </row>
    <row r="47" spans="1:7" ht="15.75" x14ac:dyDescent="0.25">
      <c r="A47" s="72" t="s">
        <v>51</v>
      </c>
      <c r="B47" s="2"/>
      <c r="C47" s="7"/>
      <c r="D47" s="7"/>
      <c r="E47" s="7"/>
    </row>
    <row r="48" spans="1:7" x14ac:dyDescent="0.25">
      <c r="A48" s="73" t="s">
        <v>47</v>
      </c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</sheetData>
  <printOptions horizontalCentered="1"/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</sheetPr>
  <dimension ref="A1:H171"/>
  <sheetViews>
    <sheetView zoomScaleNormal="100" workbookViewId="0">
      <selection activeCell="A51" sqref="A51"/>
    </sheetView>
  </sheetViews>
  <sheetFormatPr defaultRowHeight="15" x14ac:dyDescent="0.25"/>
  <cols>
    <col min="1" max="1" width="36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  <col min="7" max="7" width="12.42578125" bestFit="1" customWidth="1"/>
    <col min="8" max="8" width="11.7109375" bestFit="1" customWidth="1"/>
  </cols>
  <sheetData>
    <row r="1" spans="1:6" ht="15.75" x14ac:dyDescent="0.25">
      <c r="A1" s="21" t="s">
        <v>0</v>
      </c>
    </row>
    <row r="2" spans="1:6" ht="15.75" x14ac:dyDescent="0.25">
      <c r="A2" s="31" t="s">
        <v>74</v>
      </c>
      <c r="B2" s="2"/>
      <c r="C2" s="2"/>
      <c r="D2" s="2"/>
      <c r="E2" s="2"/>
    </row>
    <row r="3" spans="1:6" ht="15.75" x14ac:dyDescent="0.25">
      <c r="A3" s="31" t="s">
        <v>60</v>
      </c>
      <c r="B3" s="2"/>
      <c r="C3" s="2"/>
      <c r="D3" s="2"/>
      <c r="E3" s="64" t="s">
        <v>61</v>
      </c>
    </row>
    <row r="4" spans="1:6" ht="15.75" x14ac:dyDescent="0.25">
      <c r="A4" s="31" t="s">
        <v>174</v>
      </c>
      <c r="B4" s="2"/>
      <c r="C4" s="2"/>
      <c r="D4" s="2"/>
      <c r="E4" s="64" t="s">
        <v>157</v>
      </c>
    </row>
    <row r="5" spans="1:6" ht="15.75" x14ac:dyDescent="0.25">
      <c r="A5" s="31" t="s">
        <v>75</v>
      </c>
      <c r="B5" s="2"/>
      <c r="C5" s="2"/>
      <c r="D5" s="2"/>
      <c r="E5" s="2"/>
    </row>
    <row r="6" spans="1:6" ht="29.25" customHeight="1" x14ac:dyDescent="0.25">
      <c r="A6" s="47" t="s">
        <v>1</v>
      </c>
      <c r="B6" s="47" t="s">
        <v>2</v>
      </c>
      <c r="C6" s="48" t="s">
        <v>3</v>
      </c>
      <c r="D6" s="49" t="s">
        <v>4</v>
      </c>
      <c r="E6" s="48" t="s">
        <v>5</v>
      </c>
    </row>
    <row r="7" spans="1:6" ht="29.25" customHeight="1" x14ac:dyDescent="0.25">
      <c r="A7" s="37"/>
      <c r="B7" s="37"/>
      <c r="C7" s="38"/>
      <c r="D7" s="37"/>
      <c r="E7" s="38"/>
    </row>
    <row r="8" spans="1:6" ht="15.75" x14ac:dyDescent="0.25">
      <c r="A8" s="24" t="s">
        <v>175</v>
      </c>
      <c r="B8" s="66" t="s">
        <v>141</v>
      </c>
      <c r="C8" s="67">
        <v>1790004</v>
      </c>
      <c r="D8" s="67">
        <v>0</v>
      </c>
      <c r="E8" s="68">
        <f>+C8+D8</f>
        <v>1790004</v>
      </c>
      <c r="F8" s="17"/>
    </row>
    <row r="9" spans="1:6" ht="15.75" x14ac:dyDescent="0.25">
      <c r="A9" s="25" t="s">
        <v>11</v>
      </c>
      <c r="B9" s="14"/>
      <c r="C9" s="16"/>
      <c r="D9" s="16"/>
      <c r="E9" s="12"/>
      <c r="F9" s="17"/>
    </row>
    <row r="10" spans="1:6" ht="15.75" x14ac:dyDescent="0.25">
      <c r="A10" s="25" t="s">
        <v>152</v>
      </c>
      <c r="B10" s="14"/>
      <c r="C10" s="16"/>
      <c r="D10" s="16"/>
      <c r="E10" s="12"/>
      <c r="F10" s="17"/>
    </row>
    <row r="11" spans="1:6" ht="15.75" x14ac:dyDescent="0.25">
      <c r="A11" s="25"/>
      <c r="B11" s="14"/>
      <c r="C11" s="16"/>
      <c r="D11" s="16"/>
      <c r="E11" s="12"/>
      <c r="F11" s="17"/>
    </row>
    <row r="12" spans="1:6" ht="15.75" x14ac:dyDescent="0.25">
      <c r="A12" s="25"/>
      <c r="B12" s="14"/>
      <c r="C12" s="16"/>
      <c r="D12" s="16"/>
      <c r="E12" s="12"/>
      <c r="F12" s="17"/>
    </row>
    <row r="13" spans="1:6" ht="15.75" x14ac:dyDescent="0.25">
      <c r="A13" s="24" t="s">
        <v>176</v>
      </c>
      <c r="B13" s="66" t="s">
        <v>142</v>
      </c>
      <c r="C13" s="67">
        <v>283686</v>
      </c>
      <c r="D13" s="67">
        <v>1415604</v>
      </c>
      <c r="E13" s="68">
        <f t="shared" ref="E13:E19" si="0">+D13+C13</f>
        <v>1699290</v>
      </c>
      <c r="F13" s="17"/>
    </row>
    <row r="14" spans="1:6" ht="15.75" x14ac:dyDescent="0.25">
      <c r="A14" s="25" t="s">
        <v>14</v>
      </c>
      <c r="B14" s="14"/>
      <c r="C14" s="17"/>
      <c r="D14" s="17"/>
      <c r="E14" s="12"/>
      <c r="F14" s="17"/>
    </row>
    <row r="15" spans="1:6" ht="15.75" x14ac:dyDescent="0.25">
      <c r="A15" s="25" t="s">
        <v>89</v>
      </c>
      <c r="B15" s="14"/>
      <c r="C15" s="12"/>
      <c r="D15" s="17"/>
      <c r="F15" s="17"/>
    </row>
    <row r="16" spans="1:6" ht="15.75" x14ac:dyDescent="0.25">
      <c r="A16" s="25" t="s">
        <v>153</v>
      </c>
      <c r="B16" s="14"/>
      <c r="C16" s="12"/>
      <c r="D16" s="17"/>
      <c r="F16" s="17"/>
    </row>
    <row r="17" spans="1:6" ht="15.75" x14ac:dyDescent="0.25">
      <c r="A17" s="25"/>
      <c r="B17" s="14"/>
      <c r="C17" s="17"/>
      <c r="D17" s="17"/>
      <c r="E17" s="12"/>
      <c r="F17" s="17"/>
    </row>
    <row r="18" spans="1:6" ht="15.75" x14ac:dyDescent="0.25">
      <c r="A18" s="25"/>
      <c r="B18" s="14"/>
      <c r="C18" s="17"/>
      <c r="D18" s="17"/>
      <c r="E18" s="12"/>
      <c r="F18" s="17"/>
    </row>
    <row r="19" spans="1:6" ht="15.75" x14ac:dyDescent="0.25">
      <c r="A19" s="24" t="s">
        <v>177</v>
      </c>
      <c r="B19" s="66" t="s">
        <v>143</v>
      </c>
      <c r="C19" s="67">
        <v>316796</v>
      </c>
      <c r="D19" s="67">
        <v>1329288</v>
      </c>
      <c r="E19" s="68">
        <f t="shared" si="0"/>
        <v>1646084</v>
      </c>
      <c r="F19" s="17"/>
    </row>
    <row r="20" spans="1:6" ht="15.75" x14ac:dyDescent="0.25">
      <c r="A20" s="25" t="s">
        <v>15</v>
      </c>
      <c r="B20" s="14"/>
      <c r="C20" s="18"/>
      <c r="D20" s="18"/>
      <c r="E20" s="13"/>
      <c r="F20" s="17"/>
    </row>
    <row r="21" spans="1:6" ht="15.75" x14ac:dyDescent="0.25">
      <c r="A21" s="25" t="s">
        <v>89</v>
      </c>
      <c r="B21" s="14"/>
      <c r="C21" s="16"/>
      <c r="D21" s="16"/>
      <c r="F21" s="17"/>
    </row>
    <row r="22" spans="1:6" ht="15.75" x14ac:dyDescent="0.25">
      <c r="A22" s="25" t="s">
        <v>153</v>
      </c>
      <c r="B22" s="14"/>
      <c r="C22" s="16"/>
      <c r="D22" s="16"/>
      <c r="F22" s="17"/>
    </row>
    <row r="23" spans="1:6" ht="15.75" x14ac:dyDescent="0.25">
      <c r="A23" s="25"/>
      <c r="B23" s="14"/>
      <c r="C23" s="16"/>
      <c r="D23" s="16"/>
      <c r="E23" s="16"/>
      <c r="F23" s="17"/>
    </row>
    <row r="24" spans="1:6" ht="15.75" x14ac:dyDescent="0.25">
      <c r="A24" s="24"/>
      <c r="B24" s="14"/>
      <c r="C24" s="16"/>
      <c r="D24" s="16"/>
      <c r="E24" s="16"/>
      <c r="F24" s="17"/>
    </row>
    <row r="25" spans="1:6" ht="15.75" x14ac:dyDescent="0.25">
      <c r="A25" s="24" t="s">
        <v>178</v>
      </c>
      <c r="B25" s="66" t="s">
        <v>144</v>
      </c>
      <c r="C25" s="67">
        <v>265610</v>
      </c>
      <c r="D25" s="67">
        <v>304988</v>
      </c>
      <c r="E25" s="67">
        <f>+C25+D25</f>
        <v>570598</v>
      </c>
      <c r="F25" s="17"/>
    </row>
    <row r="26" spans="1:6" ht="15.75" x14ac:dyDescent="0.25">
      <c r="A26" s="25" t="s">
        <v>12</v>
      </c>
      <c r="B26" s="14"/>
      <c r="C26" s="16"/>
      <c r="D26" s="16"/>
      <c r="E26" s="16"/>
      <c r="F26" s="17"/>
    </row>
    <row r="27" spans="1:6" ht="15.75" x14ac:dyDescent="0.25">
      <c r="A27" s="25" t="s">
        <v>154</v>
      </c>
      <c r="B27" s="14"/>
      <c r="C27" s="16"/>
      <c r="D27" s="16">
        <v>198889</v>
      </c>
      <c r="F27" s="17"/>
    </row>
    <row r="28" spans="1:6" ht="15.75" x14ac:dyDescent="0.25">
      <c r="A28" s="25" t="s">
        <v>155</v>
      </c>
      <c r="B28" s="17"/>
      <c r="C28" s="16"/>
      <c r="D28" s="16">
        <v>66721</v>
      </c>
      <c r="F28" s="17"/>
    </row>
    <row r="29" spans="1:6" ht="15.75" x14ac:dyDescent="0.25">
      <c r="A29" s="25" t="s">
        <v>156</v>
      </c>
      <c r="B29" s="14"/>
      <c r="C29" s="16"/>
      <c r="D29" s="16">
        <f>157289+147699</f>
        <v>304988</v>
      </c>
      <c r="F29" s="17"/>
    </row>
    <row r="30" spans="1:6" ht="15.75" x14ac:dyDescent="0.25">
      <c r="A30" s="25"/>
      <c r="B30" s="14"/>
      <c r="C30" s="16"/>
      <c r="D30" s="16"/>
      <c r="E30" s="16"/>
      <c r="F30" s="17"/>
    </row>
    <row r="31" spans="1:6" ht="15.75" x14ac:dyDescent="0.25">
      <c r="A31" s="24"/>
      <c r="B31" s="14"/>
      <c r="C31" s="16"/>
      <c r="D31" s="16"/>
      <c r="E31" s="16"/>
      <c r="F31" s="17"/>
    </row>
    <row r="32" spans="1:6" ht="15.75" x14ac:dyDescent="0.25">
      <c r="A32" s="24"/>
      <c r="B32" s="66"/>
      <c r="C32" s="67"/>
      <c r="D32" s="67"/>
      <c r="E32" s="67"/>
      <c r="F32" s="17"/>
    </row>
    <row r="33" spans="1:8" ht="15.75" x14ac:dyDescent="0.25">
      <c r="A33" s="25"/>
      <c r="B33" s="14"/>
      <c r="C33" s="17"/>
      <c r="D33" s="17"/>
      <c r="E33" s="16"/>
      <c r="F33" s="17"/>
    </row>
    <row r="34" spans="1:8" ht="15.75" x14ac:dyDescent="0.25">
      <c r="A34" s="25"/>
      <c r="B34" s="14"/>
      <c r="C34" s="16"/>
      <c r="D34" s="16"/>
      <c r="F34" s="17"/>
    </row>
    <row r="35" spans="1:8" ht="15.75" x14ac:dyDescent="0.25">
      <c r="A35" s="25"/>
      <c r="B35" s="14"/>
      <c r="C35" s="16"/>
      <c r="D35" s="16"/>
      <c r="F35" s="17"/>
    </row>
    <row r="36" spans="1:8" ht="15.75" x14ac:dyDescent="0.25">
      <c r="A36" s="25"/>
      <c r="B36" s="14"/>
      <c r="C36" s="16"/>
      <c r="D36" s="16"/>
      <c r="E36" s="16"/>
      <c r="F36" s="17"/>
    </row>
    <row r="37" spans="1:8" ht="15.75" x14ac:dyDescent="0.25">
      <c r="A37" s="25"/>
      <c r="B37" s="14"/>
      <c r="C37" s="16"/>
      <c r="D37" s="16"/>
      <c r="E37" s="16"/>
      <c r="F37" s="17"/>
    </row>
    <row r="38" spans="1:8" ht="15.75" x14ac:dyDescent="0.25">
      <c r="A38" s="15"/>
      <c r="B38" s="14"/>
      <c r="C38" s="17"/>
      <c r="D38" s="17"/>
      <c r="E38" s="16"/>
      <c r="F38" s="17"/>
    </row>
    <row r="39" spans="1:8" ht="15.75" x14ac:dyDescent="0.25">
      <c r="A39" s="24"/>
      <c r="B39" s="66"/>
      <c r="C39" s="67"/>
      <c r="D39" s="67"/>
      <c r="E39" s="67"/>
      <c r="F39" s="17"/>
    </row>
    <row r="40" spans="1:8" ht="15.75" x14ac:dyDescent="0.25">
      <c r="A40" s="25"/>
      <c r="B40" s="14"/>
      <c r="C40" s="17"/>
      <c r="D40" s="17"/>
      <c r="E40" s="16"/>
      <c r="F40" s="17"/>
    </row>
    <row r="41" spans="1:8" ht="15.75" x14ac:dyDescent="0.25">
      <c r="A41" s="25"/>
      <c r="B41" s="14"/>
      <c r="C41" s="16"/>
      <c r="D41" s="16"/>
      <c r="E41" s="16"/>
      <c r="F41" s="17"/>
    </row>
    <row r="42" spans="1:8" ht="15.75" x14ac:dyDescent="0.25">
      <c r="A42" s="15"/>
      <c r="B42" s="11"/>
      <c r="C42" s="12"/>
      <c r="D42" s="12"/>
      <c r="E42" s="16"/>
      <c r="F42" s="17"/>
    </row>
    <row r="43" spans="1:8" ht="15.75" x14ac:dyDescent="0.25">
      <c r="A43" s="24"/>
      <c r="B43" s="66"/>
      <c r="C43" s="67"/>
      <c r="D43" s="67"/>
      <c r="E43" s="67"/>
      <c r="F43" s="17"/>
    </row>
    <row r="44" spans="1:8" ht="15.75" x14ac:dyDescent="0.25">
      <c r="A44" s="25"/>
      <c r="B44" s="14"/>
      <c r="C44" s="17"/>
      <c r="D44" s="17"/>
      <c r="E44" s="16"/>
      <c r="F44" s="17"/>
    </row>
    <row r="45" spans="1:8" ht="15.75" x14ac:dyDescent="0.25">
      <c r="A45" s="25"/>
      <c r="B45" s="14"/>
      <c r="C45" s="16"/>
      <c r="D45" s="16"/>
      <c r="E45" s="16"/>
      <c r="F45" s="17"/>
    </row>
    <row r="46" spans="1:8" ht="15.75" x14ac:dyDescent="0.25">
      <c r="E46" s="16"/>
      <c r="F46" s="17"/>
    </row>
    <row r="47" spans="1:8" ht="16.5" thickBot="1" x14ac:dyDescent="0.3">
      <c r="A47" s="24" t="s">
        <v>6</v>
      </c>
      <c r="B47" s="2"/>
      <c r="C47" s="7"/>
      <c r="D47" s="7"/>
      <c r="E47" s="8">
        <f>SUM(E39,E32,E25,E19,E13,E8,E43)</f>
        <v>5705976</v>
      </c>
      <c r="G47" s="20"/>
      <c r="H47" s="1"/>
    </row>
    <row r="48" spans="1:8" ht="16.5" thickTop="1" x14ac:dyDescent="0.25">
      <c r="A48" s="63" t="s">
        <v>21</v>
      </c>
      <c r="B48" s="2"/>
      <c r="C48" s="7"/>
      <c r="D48" s="7"/>
      <c r="E48" s="62"/>
      <c r="G48" s="20"/>
      <c r="H48" s="1"/>
    </row>
    <row r="49" spans="1:5" ht="15.75" x14ac:dyDescent="0.25">
      <c r="A49" s="28" t="s">
        <v>7</v>
      </c>
      <c r="B49" s="9">
        <f ca="1">TODAY()</f>
        <v>44169</v>
      </c>
      <c r="C49" s="7"/>
      <c r="D49" s="19" t="s">
        <v>16</v>
      </c>
      <c r="E49" s="7"/>
    </row>
    <row r="50" spans="1:5" ht="15.75" x14ac:dyDescent="0.25">
      <c r="A50" s="2" t="s">
        <v>92</v>
      </c>
      <c r="B50" s="2"/>
      <c r="C50" s="7"/>
      <c r="D50" s="29">
        <f>SUM(D8,D13,D19,D25)</f>
        <v>3049880</v>
      </c>
      <c r="E50" s="7"/>
    </row>
    <row r="51" spans="1:5" ht="15.75" x14ac:dyDescent="0.25">
      <c r="A51" s="2" t="s">
        <v>8</v>
      </c>
      <c r="B51" s="2"/>
      <c r="C51" s="7"/>
      <c r="D51" s="7"/>
      <c r="E51" s="7"/>
    </row>
    <row r="52" spans="1:5" ht="15.75" x14ac:dyDescent="0.25">
      <c r="A52" s="72" t="s">
        <v>56</v>
      </c>
      <c r="B52" s="2"/>
      <c r="C52" s="7"/>
      <c r="D52" s="7"/>
      <c r="E52" s="7"/>
    </row>
    <row r="53" spans="1:5" x14ac:dyDescent="0.25">
      <c r="A53" s="73" t="s">
        <v>47</v>
      </c>
      <c r="C53" s="1"/>
      <c r="D53" s="1"/>
      <c r="E53" s="1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C58" s="1"/>
      <c r="D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</sheetData>
  <printOptions horizontalCentered="1"/>
  <pageMargins left="0.75" right="0" top="0.75" bottom="0" header="0.3" footer="0"/>
  <pageSetup scale="83" orientation="portrait" r:id="rId1"/>
  <headerFooter>
    <oddHeader xml:space="preserve">&amp;C&amp;"-,Bold"State of Washington
Employment Security Department
Notice of Fund Availability
NFA PY20/FY21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2C3E-1251-4C28-A19A-A52DDE20EABC}">
  <sheetPr>
    <tabColor rgb="FFFF0000"/>
  </sheetPr>
  <dimension ref="A1:F163"/>
  <sheetViews>
    <sheetView tabSelected="1" zoomScaleNormal="100" workbookViewId="0">
      <selection activeCell="B45" sqref="B45"/>
    </sheetView>
  </sheetViews>
  <sheetFormatPr defaultRowHeight="15" x14ac:dyDescent="0.25"/>
  <cols>
    <col min="1" max="1" width="36.140625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  <col min="6" max="6" width="12.42578125" bestFit="1" customWidth="1"/>
  </cols>
  <sheetData>
    <row r="1" spans="1:5" ht="15.75" x14ac:dyDescent="0.25">
      <c r="A1" s="21" t="s">
        <v>0</v>
      </c>
      <c r="B1" s="17"/>
      <c r="C1" s="17"/>
      <c r="D1" s="17"/>
      <c r="E1" s="17"/>
    </row>
    <row r="2" spans="1:5" ht="15.75" x14ac:dyDescent="0.25">
      <c r="A2" s="32" t="s">
        <v>83</v>
      </c>
      <c r="B2" s="35"/>
      <c r="C2" s="35"/>
      <c r="D2" s="35"/>
      <c r="E2" s="35"/>
    </row>
    <row r="3" spans="1:5" ht="15.75" x14ac:dyDescent="0.25">
      <c r="A3" s="32" t="s">
        <v>84</v>
      </c>
      <c r="B3" s="35"/>
      <c r="C3" s="35"/>
      <c r="D3" s="35"/>
      <c r="E3" s="35"/>
    </row>
    <row r="4" spans="1:5" ht="15.75" x14ac:dyDescent="0.25">
      <c r="A4" s="32" t="s">
        <v>85</v>
      </c>
      <c r="B4" s="35"/>
      <c r="C4" s="35"/>
      <c r="D4" s="35"/>
      <c r="E4" s="74" t="s">
        <v>145</v>
      </c>
    </row>
    <row r="5" spans="1:5" ht="15.75" x14ac:dyDescent="0.25">
      <c r="A5" s="32" t="s">
        <v>86</v>
      </c>
      <c r="B5" s="35"/>
      <c r="C5" s="35"/>
      <c r="D5" s="35"/>
      <c r="E5" s="64" t="s">
        <v>157</v>
      </c>
    </row>
    <row r="6" spans="1:5" ht="20.25" customHeight="1" x14ac:dyDescent="0.25">
      <c r="A6" s="65"/>
      <c r="B6" s="35"/>
      <c r="C6" s="35"/>
      <c r="D6" s="35"/>
      <c r="E6" s="35"/>
    </row>
    <row r="7" spans="1:5" ht="29.25" customHeight="1" x14ac:dyDescent="0.25">
      <c r="A7" s="79" t="s">
        <v>1</v>
      </c>
      <c r="B7" s="79" t="s">
        <v>2</v>
      </c>
      <c r="C7" s="80" t="s">
        <v>3</v>
      </c>
      <c r="D7" s="81" t="s">
        <v>4</v>
      </c>
      <c r="E7" s="80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87</v>
      </c>
      <c r="B9" s="66" t="s">
        <v>90</v>
      </c>
      <c r="C9" s="67">
        <v>0</v>
      </c>
      <c r="D9" s="67">
        <v>921900</v>
      </c>
      <c r="E9" s="67">
        <f>+C9+D9</f>
        <v>921900</v>
      </c>
    </row>
    <row r="10" spans="1:5" ht="15.75" x14ac:dyDescent="0.25">
      <c r="A10" s="25" t="s">
        <v>88</v>
      </c>
      <c r="B10" s="14"/>
      <c r="C10" s="17"/>
      <c r="D10" s="17"/>
      <c r="E10" s="16"/>
    </row>
    <row r="11" spans="1:5" ht="15.75" x14ac:dyDescent="0.25">
      <c r="A11" s="25" t="s">
        <v>89</v>
      </c>
      <c r="B11" s="14"/>
      <c r="C11" s="16"/>
      <c r="D11" s="16"/>
    </row>
    <row r="12" spans="1:5" ht="15.75" x14ac:dyDescent="0.25">
      <c r="A12" s="25"/>
      <c r="B12" s="14"/>
      <c r="C12" s="16"/>
      <c r="D12" s="16"/>
    </row>
    <row r="13" spans="1:5" ht="15.75" x14ac:dyDescent="0.25">
      <c r="A13" s="25"/>
      <c r="B13" s="14"/>
      <c r="C13" s="18"/>
      <c r="D13" s="18"/>
      <c r="E13" s="16"/>
    </row>
    <row r="14" spans="1:5" ht="15.75" x14ac:dyDescent="0.25">
      <c r="A14" s="24"/>
      <c r="B14" s="66"/>
      <c r="C14" s="67"/>
      <c r="D14" s="67"/>
      <c r="E14" s="68"/>
    </row>
    <row r="15" spans="1:5" ht="15.75" x14ac:dyDescent="0.25">
      <c r="A15" s="25"/>
      <c r="B15" s="14"/>
      <c r="C15" s="17"/>
      <c r="D15" s="17"/>
      <c r="E15" s="12"/>
    </row>
    <row r="16" spans="1:5" ht="15.75" x14ac:dyDescent="0.25">
      <c r="A16" s="25"/>
      <c r="B16" s="14"/>
      <c r="C16" s="12"/>
      <c r="D16" s="17"/>
    </row>
    <row r="17" spans="1:5" ht="15.75" x14ac:dyDescent="0.25">
      <c r="A17" s="25"/>
      <c r="B17" s="14"/>
      <c r="C17" s="12"/>
      <c r="D17" s="17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5"/>
      <c r="B19" s="14"/>
      <c r="C19" s="17"/>
      <c r="D19" s="17"/>
      <c r="E19" s="12"/>
    </row>
    <row r="20" spans="1:5" ht="15.75" x14ac:dyDescent="0.25">
      <c r="A20" s="24"/>
      <c r="B20" s="66"/>
      <c r="C20" s="67"/>
      <c r="D20" s="67"/>
      <c r="E20" s="68"/>
    </row>
    <row r="21" spans="1:5" ht="15.75" x14ac:dyDescent="0.25">
      <c r="A21" s="25"/>
      <c r="B21" s="14"/>
      <c r="C21" s="18"/>
      <c r="D21" s="18"/>
      <c r="E21" s="13"/>
    </row>
    <row r="22" spans="1:5" ht="15.75" x14ac:dyDescent="0.25">
      <c r="A22" s="25"/>
      <c r="B22" s="14"/>
      <c r="C22" s="16"/>
      <c r="D22" s="16"/>
    </row>
    <row r="23" spans="1:5" ht="15.75" x14ac:dyDescent="0.25">
      <c r="A23" s="25"/>
      <c r="B23" s="14"/>
      <c r="C23" s="16"/>
      <c r="D23" s="16"/>
    </row>
    <row r="24" spans="1:5" ht="15.75" x14ac:dyDescent="0.25">
      <c r="A24" s="25"/>
      <c r="B24" s="14"/>
      <c r="C24" s="16"/>
      <c r="D24" s="16"/>
      <c r="E24" s="16"/>
    </row>
    <row r="25" spans="1:5" ht="15.75" x14ac:dyDescent="0.25">
      <c r="A25" s="24"/>
      <c r="B25" s="14"/>
      <c r="C25" s="16"/>
      <c r="D25" s="16"/>
      <c r="E25" s="16"/>
    </row>
    <row r="26" spans="1:5" ht="15.75" x14ac:dyDescent="0.25">
      <c r="A26" s="24"/>
      <c r="B26" s="66"/>
      <c r="C26" s="67"/>
      <c r="D26" s="67"/>
      <c r="E26" s="67"/>
    </row>
    <row r="27" spans="1:5" ht="15.75" x14ac:dyDescent="0.25">
      <c r="A27" s="25"/>
      <c r="B27" s="14"/>
      <c r="C27" s="16"/>
      <c r="D27" s="16"/>
      <c r="E27" s="16"/>
    </row>
    <row r="28" spans="1:5" ht="15.75" x14ac:dyDescent="0.25">
      <c r="A28" s="25"/>
      <c r="B28" s="14"/>
      <c r="C28" s="16"/>
      <c r="D28" s="16"/>
    </row>
    <row r="29" spans="1:5" ht="15.75" x14ac:dyDescent="0.25">
      <c r="A29" s="25"/>
      <c r="B29" s="17"/>
      <c r="C29" s="16"/>
      <c r="D29" s="16"/>
    </row>
    <row r="30" spans="1:5" ht="15.75" x14ac:dyDescent="0.25">
      <c r="A30" s="25"/>
      <c r="B30" s="14"/>
      <c r="C30" s="16"/>
      <c r="D30" s="16"/>
    </row>
    <row r="31" spans="1:5" ht="15.75" x14ac:dyDescent="0.25">
      <c r="A31" s="25"/>
      <c r="B31" s="14"/>
      <c r="C31" s="16"/>
      <c r="D31" s="16"/>
      <c r="E31" s="16"/>
    </row>
    <row r="32" spans="1:5" ht="15.75" x14ac:dyDescent="0.25">
      <c r="A32" s="24"/>
      <c r="B32" s="14"/>
      <c r="C32" s="16"/>
      <c r="D32" s="16"/>
      <c r="E32" s="16"/>
    </row>
    <row r="33" spans="1:6" ht="15.75" x14ac:dyDescent="0.25">
      <c r="A33" s="24"/>
      <c r="B33" s="66"/>
      <c r="C33" s="67"/>
      <c r="D33" s="67"/>
      <c r="E33" s="67"/>
    </row>
    <row r="34" spans="1:6" ht="15.75" x14ac:dyDescent="0.25">
      <c r="A34" s="25"/>
      <c r="B34" s="14"/>
      <c r="C34" s="17"/>
      <c r="D34" s="17"/>
      <c r="E34" s="16"/>
    </row>
    <row r="35" spans="1:6" ht="15.75" x14ac:dyDescent="0.25">
      <c r="A35" s="25"/>
      <c r="B35" s="14"/>
      <c r="C35" s="16"/>
      <c r="D35" s="16"/>
    </row>
    <row r="36" spans="1:6" ht="15.75" x14ac:dyDescent="0.25">
      <c r="A36" s="25"/>
      <c r="B36" s="14"/>
      <c r="C36" s="16"/>
      <c r="D36" s="16"/>
    </row>
    <row r="37" spans="1:6" ht="15.75" x14ac:dyDescent="0.25">
      <c r="A37" s="25"/>
      <c r="B37" s="14"/>
      <c r="C37" s="18"/>
      <c r="D37" s="18"/>
      <c r="E37" s="16"/>
    </row>
    <row r="38" spans="1:6" ht="15.75" x14ac:dyDescent="0.25">
      <c r="A38" s="25"/>
      <c r="B38" s="14"/>
      <c r="C38" s="16"/>
      <c r="D38" s="16"/>
      <c r="E38" s="16"/>
    </row>
    <row r="39" spans="1:6" ht="15.75" x14ac:dyDescent="0.25">
      <c r="A39" s="25"/>
      <c r="B39" s="14"/>
      <c r="C39" s="16"/>
      <c r="D39" s="16"/>
      <c r="E39" s="16"/>
    </row>
    <row r="40" spans="1:6" ht="15.75" x14ac:dyDescent="0.25">
      <c r="A40" s="25"/>
      <c r="B40" s="14"/>
      <c r="C40" s="16"/>
      <c r="D40" s="16"/>
      <c r="E40" s="16"/>
    </row>
    <row r="41" spans="1:6" ht="15.75" x14ac:dyDescent="0.25">
      <c r="A41" s="25"/>
      <c r="B41" s="14"/>
      <c r="C41" s="16"/>
      <c r="D41" s="16"/>
      <c r="E41" s="16"/>
    </row>
    <row r="42" spans="1:6" ht="16.5" thickBot="1" x14ac:dyDescent="0.3">
      <c r="A42" s="24" t="s">
        <v>6</v>
      </c>
      <c r="B42" s="2"/>
      <c r="C42" s="7"/>
      <c r="D42" s="6"/>
      <c r="E42" s="8">
        <f>SUM(E9,E14,E20,E26,E33)</f>
        <v>921900</v>
      </c>
    </row>
    <row r="43" spans="1:6" ht="16.5" thickTop="1" x14ac:dyDescent="0.25">
      <c r="A43" s="2" t="s">
        <v>21</v>
      </c>
      <c r="B43" s="2"/>
      <c r="C43" s="7"/>
      <c r="D43" s="19" t="s">
        <v>16</v>
      </c>
      <c r="E43" s="7"/>
    </row>
    <row r="44" spans="1:6" ht="15.75" x14ac:dyDescent="0.25">
      <c r="A44" s="28" t="s">
        <v>7</v>
      </c>
      <c r="B44" s="40" t="str">
        <f>""</f>
        <v/>
      </c>
      <c r="C44" s="34"/>
      <c r="D44" s="29">
        <f>SUM(D9:D41)</f>
        <v>921900</v>
      </c>
      <c r="E44" s="7"/>
      <c r="F44" s="20"/>
    </row>
    <row r="45" spans="1:6" ht="15.75" x14ac:dyDescent="0.25">
      <c r="A45" s="2" t="s">
        <v>92</v>
      </c>
      <c r="B45" s="41">
        <f ca="1">TODAY()</f>
        <v>44169</v>
      </c>
      <c r="C45" s="7"/>
      <c r="D45" s="7"/>
      <c r="E45" s="7"/>
    </row>
    <row r="46" spans="1:6" ht="15.75" x14ac:dyDescent="0.25">
      <c r="A46" s="2" t="s">
        <v>8</v>
      </c>
      <c r="B46" s="2"/>
      <c r="C46" s="7"/>
      <c r="D46" s="7"/>
      <c r="E46" s="7"/>
    </row>
    <row r="47" spans="1:6" ht="15.75" x14ac:dyDescent="0.25">
      <c r="A47" s="72" t="s">
        <v>91</v>
      </c>
      <c r="B47" s="2"/>
      <c r="C47" s="7"/>
      <c r="D47" s="7"/>
      <c r="E47" s="7"/>
    </row>
    <row r="48" spans="1:6" x14ac:dyDescent="0.25">
      <c r="A48" s="73" t="s">
        <v>47</v>
      </c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</sheetData>
  <printOptions horizontalCentered="1"/>
  <pageMargins left="0.75" right="0" top="0.75" bottom="0" header="0.3" footer="0"/>
  <pageSetup scale="83" orientation="portrait" r:id="rId1"/>
  <headerFooter>
    <oddHeader xml:space="preserve">&amp;C&amp;"-,Bold"State of Washington
Employment Security Department
Notice of Fund Availability
NFA PY19/FY20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E171"/>
  <sheetViews>
    <sheetView zoomScaleNormal="100" workbookViewId="0">
      <selection activeCell="A29" sqref="A29"/>
    </sheetView>
  </sheetViews>
  <sheetFormatPr defaultRowHeight="15" x14ac:dyDescent="0.25"/>
  <cols>
    <col min="1" max="1" width="37" customWidth="1"/>
    <col min="2" max="2" width="18.7109375" customWidth="1"/>
    <col min="3" max="3" width="16.42578125" customWidth="1"/>
    <col min="4" max="4" width="13.85546875" customWidth="1"/>
    <col min="5" max="5" width="27.5703125" bestFit="1" customWidth="1"/>
  </cols>
  <sheetData>
    <row r="1" spans="1:5" ht="15.75" x14ac:dyDescent="0.25">
      <c r="A1" s="21" t="s">
        <v>0</v>
      </c>
    </row>
    <row r="2" spans="1:5" ht="15.75" x14ac:dyDescent="0.25">
      <c r="A2" s="22" t="s">
        <v>81</v>
      </c>
      <c r="B2" s="2"/>
      <c r="C2" s="2"/>
      <c r="D2" s="2"/>
      <c r="E2" s="2"/>
    </row>
    <row r="3" spans="1:5" ht="15.75" x14ac:dyDescent="0.25">
      <c r="A3" s="22" t="s">
        <v>18</v>
      </c>
      <c r="B3" s="2"/>
      <c r="C3" s="2"/>
      <c r="D3" s="2"/>
      <c r="E3" s="64" t="s">
        <v>191</v>
      </c>
    </row>
    <row r="4" spans="1:5" ht="15.75" x14ac:dyDescent="0.25">
      <c r="A4" s="23" t="s">
        <v>19</v>
      </c>
      <c r="B4" s="2"/>
      <c r="C4" s="2"/>
      <c r="D4" s="2"/>
      <c r="E4" s="64" t="s">
        <v>157</v>
      </c>
    </row>
    <row r="5" spans="1:5" ht="15.75" x14ac:dyDescent="0.25">
      <c r="A5" s="22" t="s">
        <v>20</v>
      </c>
      <c r="B5" s="2"/>
      <c r="C5" s="2"/>
      <c r="D5" s="2"/>
      <c r="E5" s="2"/>
    </row>
    <row r="6" spans="1:5" ht="29.25" customHeight="1" x14ac:dyDescent="0.25">
      <c r="A6" s="76" t="s">
        <v>1</v>
      </c>
      <c r="B6" s="76" t="s">
        <v>2</v>
      </c>
      <c r="C6" s="77" t="s">
        <v>3</v>
      </c>
      <c r="D6" s="78" t="s">
        <v>4</v>
      </c>
      <c r="E6" s="77" t="s">
        <v>5</v>
      </c>
    </row>
    <row r="7" spans="1:5" ht="15.75" x14ac:dyDescent="0.25">
      <c r="A7" s="37"/>
      <c r="B7" s="37"/>
      <c r="C7" s="38"/>
      <c r="D7" s="37"/>
      <c r="E7" s="38"/>
    </row>
    <row r="8" spans="1:5" ht="15.75" x14ac:dyDescent="0.25">
      <c r="A8" s="24" t="s">
        <v>192</v>
      </c>
      <c r="B8" s="66" t="s">
        <v>97</v>
      </c>
      <c r="C8" s="67">
        <v>1640477</v>
      </c>
      <c r="D8" s="67">
        <v>0</v>
      </c>
      <c r="E8" s="68">
        <f>+C8+D8</f>
        <v>1640477</v>
      </c>
    </row>
    <row r="9" spans="1:5" ht="15.75" x14ac:dyDescent="0.25">
      <c r="A9" s="25" t="s">
        <v>11</v>
      </c>
      <c r="B9" s="14"/>
      <c r="C9" s="16"/>
      <c r="D9" s="16"/>
      <c r="E9" s="12"/>
    </row>
    <row r="10" spans="1:5" ht="15.75" x14ac:dyDescent="0.25">
      <c r="A10" s="25" t="s">
        <v>152</v>
      </c>
      <c r="B10" s="14"/>
      <c r="C10" s="16"/>
      <c r="D10" s="16"/>
      <c r="E10" s="12"/>
    </row>
    <row r="11" spans="1:5" ht="15.75" x14ac:dyDescent="0.25">
      <c r="A11" s="25"/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4" t="s">
        <v>193</v>
      </c>
      <c r="B13" s="66" t="s">
        <v>98</v>
      </c>
      <c r="C13" s="67">
        <v>275521</v>
      </c>
      <c r="D13" s="67">
        <v>1374865</v>
      </c>
      <c r="E13" s="68">
        <f t="shared" ref="E13:E19" si="0">+D13+C13</f>
        <v>1650386</v>
      </c>
    </row>
    <row r="14" spans="1:5" ht="15.75" x14ac:dyDescent="0.25">
      <c r="A14" s="25" t="s">
        <v>14</v>
      </c>
      <c r="B14" s="14"/>
      <c r="C14" s="17"/>
      <c r="D14" s="17"/>
      <c r="E14" s="12"/>
    </row>
    <row r="15" spans="1:5" ht="15.75" x14ac:dyDescent="0.25">
      <c r="A15" s="25" t="s">
        <v>89</v>
      </c>
      <c r="B15" s="14"/>
      <c r="C15" s="12"/>
      <c r="D15" s="17"/>
    </row>
    <row r="16" spans="1:5" ht="15.75" x14ac:dyDescent="0.25">
      <c r="A16" s="25" t="s">
        <v>153</v>
      </c>
      <c r="B16" s="14"/>
      <c r="C16" s="12"/>
      <c r="D16" s="17"/>
    </row>
    <row r="17" spans="1:5" ht="15.75" x14ac:dyDescent="0.25">
      <c r="A17" s="25"/>
      <c r="B17" s="14"/>
      <c r="C17" s="17"/>
      <c r="D17" s="17"/>
      <c r="E17" s="12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4" t="s">
        <v>194</v>
      </c>
      <c r="B19" s="66" t="s">
        <v>99</v>
      </c>
      <c r="C19" s="67">
        <v>333748</v>
      </c>
      <c r="D19" s="67">
        <v>1400418</v>
      </c>
      <c r="E19" s="68">
        <f t="shared" si="0"/>
        <v>1734166</v>
      </c>
    </row>
    <row r="20" spans="1:5" ht="15.75" x14ac:dyDescent="0.25">
      <c r="A20" s="25" t="s">
        <v>15</v>
      </c>
      <c r="B20" s="14"/>
      <c r="C20" s="18"/>
      <c r="D20" s="18"/>
      <c r="E20" s="13"/>
    </row>
    <row r="21" spans="1:5" ht="15.75" x14ac:dyDescent="0.25">
      <c r="A21" s="25" t="s">
        <v>89</v>
      </c>
      <c r="B21" s="14"/>
      <c r="C21" s="16"/>
      <c r="D21" s="16"/>
    </row>
    <row r="22" spans="1:5" ht="15.75" x14ac:dyDescent="0.25">
      <c r="A22" s="25" t="s">
        <v>153</v>
      </c>
      <c r="B22" s="14"/>
      <c r="C22" s="16"/>
      <c r="D22" s="16"/>
    </row>
    <row r="23" spans="1:5" ht="15.75" x14ac:dyDescent="0.25">
      <c r="A23" s="25"/>
      <c r="B23" s="14"/>
      <c r="C23" s="16"/>
      <c r="D23" s="16"/>
      <c r="E23" s="16"/>
    </row>
    <row r="24" spans="1:5" ht="15.75" x14ac:dyDescent="0.25">
      <c r="A24" s="24"/>
      <c r="B24" s="14"/>
      <c r="C24" s="16"/>
      <c r="D24" s="16"/>
      <c r="E24" s="16"/>
    </row>
    <row r="25" spans="1:5" ht="15.75" x14ac:dyDescent="0.25">
      <c r="A25" s="24" t="s">
        <v>195</v>
      </c>
      <c r="B25" s="66" t="s">
        <v>100</v>
      </c>
      <c r="C25" s="67">
        <v>249971</v>
      </c>
      <c r="D25" s="67">
        <v>308364</v>
      </c>
      <c r="E25" s="67">
        <f>+C25+D25</f>
        <v>558335</v>
      </c>
    </row>
    <row r="26" spans="1:5" ht="15.75" x14ac:dyDescent="0.25">
      <c r="A26" s="25" t="s">
        <v>12</v>
      </c>
      <c r="B26" s="14"/>
      <c r="C26" s="16"/>
      <c r="D26" s="16"/>
      <c r="E26" s="16"/>
    </row>
    <row r="27" spans="1:5" ht="15.75" x14ac:dyDescent="0.25">
      <c r="A27" s="25" t="s">
        <v>154</v>
      </c>
      <c r="B27" s="14"/>
      <c r="C27" s="16"/>
      <c r="D27" s="16">
        <v>182275</v>
      </c>
    </row>
    <row r="28" spans="1:5" ht="15.75" x14ac:dyDescent="0.25">
      <c r="A28" s="25" t="s">
        <v>155</v>
      </c>
      <c r="B28" s="17"/>
      <c r="C28" s="16"/>
      <c r="D28" s="16">
        <f>30613+37083</f>
        <v>67696</v>
      </c>
    </row>
    <row r="29" spans="1:5" ht="15.75" x14ac:dyDescent="0.25">
      <c r="A29" s="25" t="s">
        <v>156</v>
      </c>
      <c r="B29" s="14"/>
      <c r="C29" s="16"/>
      <c r="D29" s="16">
        <f>152762+155602</f>
        <v>308364</v>
      </c>
    </row>
    <row r="30" spans="1:5" ht="15.75" x14ac:dyDescent="0.25">
      <c r="A30" s="25"/>
      <c r="B30" s="14"/>
      <c r="C30" s="16"/>
      <c r="D30" s="16"/>
      <c r="E30" s="16"/>
    </row>
    <row r="31" spans="1:5" ht="15.75" x14ac:dyDescent="0.25">
      <c r="A31" s="24"/>
      <c r="B31" s="14"/>
      <c r="C31" s="16"/>
      <c r="D31" s="16"/>
      <c r="E31" s="16"/>
    </row>
    <row r="32" spans="1:5" ht="15.75" x14ac:dyDescent="0.25">
      <c r="A32" s="24"/>
      <c r="B32" s="66"/>
      <c r="C32" s="67"/>
      <c r="D32" s="67"/>
      <c r="E32" s="67"/>
    </row>
    <row r="33" spans="1:5" ht="15.75" x14ac:dyDescent="0.25">
      <c r="A33" s="25"/>
      <c r="B33" s="14"/>
      <c r="C33" s="16"/>
      <c r="D33" s="16"/>
      <c r="E33" s="16"/>
    </row>
    <row r="34" spans="1:5" ht="15.75" x14ac:dyDescent="0.25">
      <c r="A34" s="25"/>
      <c r="B34" s="14"/>
      <c r="C34" s="16"/>
      <c r="D34" s="16"/>
      <c r="E34" s="16"/>
    </row>
    <row r="35" spans="1:5" ht="15.75" x14ac:dyDescent="0.25">
      <c r="A35" s="25"/>
      <c r="B35" s="14"/>
      <c r="C35" s="18"/>
      <c r="D35" s="18"/>
      <c r="E35" s="16"/>
    </row>
    <row r="36" spans="1:5" ht="15.75" x14ac:dyDescent="0.25">
      <c r="A36" s="25"/>
      <c r="B36" s="14"/>
      <c r="C36" s="16"/>
      <c r="D36" s="16"/>
      <c r="E36" s="16"/>
    </row>
    <row r="37" spans="1:5" ht="15.75" x14ac:dyDescent="0.25">
      <c r="A37" s="24"/>
      <c r="B37" s="86"/>
      <c r="C37" s="68"/>
      <c r="D37" s="68"/>
      <c r="E37" s="67"/>
    </row>
    <row r="38" spans="1:5" ht="15.75" x14ac:dyDescent="0.25">
      <c r="A38" s="25"/>
      <c r="B38" s="14"/>
      <c r="C38" s="16"/>
      <c r="D38" s="16"/>
      <c r="E38" s="16"/>
    </row>
    <row r="39" spans="1:5" ht="15.75" x14ac:dyDescent="0.25">
      <c r="A39" s="25"/>
      <c r="B39" s="14"/>
      <c r="C39" s="16"/>
      <c r="D39" s="16"/>
      <c r="E39" s="16"/>
    </row>
    <row r="40" spans="1:5" ht="15.75" x14ac:dyDescent="0.25">
      <c r="A40" s="25"/>
      <c r="B40" s="14"/>
      <c r="C40" s="16"/>
      <c r="D40" s="16"/>
      <c r="E40" s="16"/>
    </row>
    <row r="41" spans="1:5" ht="15.75" x14ac:dyDescent="0.25">
      <c r="A41" s="24"/>
      <c r="B41" s="14"/>
      <c r="C41" s="16"/>
      <c r="D41" s="16"/>
      <c r="E41" s="16"/>
    </row>
    <row r="42" spans="1:5" ht="15.75" x14ac:dyDescent="0.25">
      <c r="A42" s="24"/>
      <c r="B42" s="14"/>
      <c r="C42" s="16"/>
      <c r="D42" s="16"/>
      <c r="E42" s="16"/>
    </row>
    <row r="43" spans="1:5" ht="15.75" x14ac:dyDescent="0.25">
      <c r="A43" s="25"/>
      <c r="B43" s="14"/>
      <c r="C43" s="16"/>
      <c r="D43" s="16"/>
      <c r="E43" s="16"/>
    </row>
    <row r="44" spans="1:5" ht="15.75" x14ac:dyDescent="0.25">
      <c r="A44" s="25"/>
      <c r="B44" s="14"/>
      <c r="C44" s="16"/>
      <c r="D44" s="16"/>
      <c r="E44" s="16"/>
    </row>
    <row r="45" spans="1:5" ht="15.75" x14ac:dyDescent="0.25">
      <c r="A45" s="25"/>
      <c r="B45" s="14"/>
      <c r="C45" s="16"/>
      <c r="D45" s="16"/>
      <c r="E45" s="16"/>
    </row>
    <row r="46" spans="1:5" ht="15.75" x14ac:dyDescent="0.25">
      <c r="A46" s="25"/>
      <c r="B46" s="14"/>
      <c r="C46" s="16"/>
      <c r="D46" s="16"/>
      <c r="E46" s="16"/>
    </row>
    <row r="47" spans="1:5" ht="15.75" x14ac:dyDescent="0.25">
      <c r="A47" s="26"/>
      <c r="B47" s="2"/>
      <c r="C47" s="7"/>
      <c r="D47" s="6"/>
      <c r="E47" s="6"/>
    </row>
    <row r="48" spans="1:5" ht="15.75" x14ac:dyDescent="0.25">
      <c r="A48" s="26"/>
      <c r="B48" s="2"/>
      <c r="C48" s="7"/>
      <c r="D48" s="6"/>
      <c r="E48" s="6"/>
    </row>
    <row r="49" spans="1:5" ht="15.75" x14ac:dyDescent="0.25">
      <c r="A49" s="24"/>
      <c r="B49" s="5"/>
      <c r="C49" s="6"/>
      <c r="D49" s="6"/>
      <c r="E49" s="6"/>
    </row>
    <row r="50" spans="1:5" ht="15.75" x14ac:dyDescent="0.25">
      <c r="A50" s="25"/>
      <c r="B50" s="5"/>
      <c r="C50" s="6"/>
      <c r="D50" s="6"/>
      <c r="E50" s="6"/>
    </row>
    <row r="51" spans="1:5" ht="15.75" x14ac:dyDescent="0.25">
      <c r="A51" s="26"/>
      <c r="B51" s="2"/>
      <c r="C51" s="7"/>
      <c r="D51" s="6"/>
      <c r="E51" s="6"/>
    </row>
    <row r="52" spans="1:5" ht="16.5" thickBot="1" x14ac:dyDescent="0.3">
      <c r="A52" s="24" t="s">
        <v>6</v>
      </c>
      <c r="B52" s="2"/>
      <c r="C52" s="7"/>
      <c r="D52" s="6"/>
      <c r="E52" s="8">
        <f>SUM(E8,E13,E19,E25)</f>
        <v>5583364</v>
      </c>
    </row>
    <row r="53" spans="1:5" ht="16.5" thickTop="1" x14ac:dyDescent="0.25">
      <c r="A53" s="27" t="s">
        <v>21</v>
      </c>
      <c r="B53" s="2"/>
      <c r="C53" s="7"/>
      <c r="D53" s="19" t="s">
        <v>16</v>
      </c>
      <c r="E53" s="7"/>
    </row>
    <row r="54" spans="1:5" ht="15.75" x14ac:dyDescent="0.25">
      <c r="A54" s="28" t="s">
        <v>7</v>
      </c>
      <c r="B54" s="9">
        <f ca="1">TODAY()</f>
        <v>44169</v>
      </c>
      <c r="C54" s="7"/>
      <c r="D54" s="29">
        <f>SUM(D8,D13,D19,D25)</f>
        <v>3083647</v>
      </c>
      <c r="E54" s="7"/>
    </row>
    <row r="55" spans="1:5" ht="15.75" x14ac:dyDescent="0.25">
      <c r="A55" s="2" t="s">
        <v>92</v>
      </c>
      <c r="B55" s="2"/>
      <c r="C55" s="7"/>
      <c r="D55" s="7"/>
      <c r="E55" s="7"/>
    </row>
    <row r="56" spans="1:5" ht="15.75" x14ac:dyDescent="0.25">
      <c r="A56" s="2" t="s">
        <v>8</v>
      </c>
      <c r="B56" s="2"/>
      <c r="C56" s="7"/>
      <c r="D56" s="7"/>
      <c r="E56" s="7"/>
    </row>
    <row r="57" spans="1:5" x14ac:dyDescent="0.25">
      <c r="A57" s="72" t="s">
        <v>50</v>
      </c>
      <c r="B57" s="69"/>
      <c r="C57" s="70"/>
      <c r="D57" s="70"/>
      <c r="E57" s="70"/>
    </row>
    <row r="58" spans="1:5" x14ac:dyDescent="0.25">
      <c r="A58" s="73" t="s">
        <v>47</v>
      </c>
      <c r="C58" s="1"/>
      <c r="D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</sheetData>
  <printOptions horizontalCentered="1"/>
  <pageMargins left="0.75" right="0" top="0.75" bottom="0" header="0.3" footer="0"/>
  <pageSetup scale="83" orientation="portrait" r:id="rId1"/>
  <headerFooter>
    <oddHeader xml:space="preserve">&amp;C&amp;"-,Bold"State of Washington
Employment Security Department
Notice of Fund Availability
NFA PY20/FY21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F163"/>
  <sheetViews>
    <sheetView zoomScaleNormal="100" workbookViewId="0">
      <selection activeCell="B42" sqref="B42"/>
    </sheetView>
  </sheetViews>
  <sheetFormatPr defaultRowHeight="15" x14ac:dyDescent="0.25"/>
  <cols>
    <col min="1" max="1" width="36.7109375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</cols>
  <sheetData>
    <row r="1" spans="1:6" ht="15.75" x14ac:dyDescent="0.25">
      <c r="A1" s="21" t="s">
        <v>0</v>
      </c>
    </row>
    <row r="2" spans="1:6" ht="15.75" x14ac:dyDescent="0.25">
      <c r="A2" s="31" t="s">
        <v>22</v>
      </c>
      <c r="B2" s="2"/>
      <c r="C2" s="2"/>
      <c r="D2" s="2"/>
      <c r="E2" s="2"/>
    </row>
    <row r="3" spans="1:6" ht="15.75" x14ac:dyDescent="0.25">
      <c r="A3" s="32" t="s">
        <v>48</v>
      </c>
      <c r="B3" s="2"/>
      <c r="C3" s="2"/>
      <c r="D3" s="2"/>
      <c r="E3" s="2"/>
    </row>
    <row r="4" spans="1:6" ht="15.75" x14ac:dyDescent="0.25">
      <c r="A4" s="31" t="s">
        <v>23</v>
      </c>
      <c r="B4" s="2"/>
      <c r="C4" s="2"/>
      <c r="D4" s="2"/>
      <c r="E4" s="64" t="s">
        <v>63</v>
      </c>
    </row>
    <row r="5" spans="1:6" ht="15.75" x14ac:dyDescent="0.25">
      <c r="A5" s="31" t="s">
        <v>24</v>
      </c>
      <c r="B5" s="2"/>
      <c r="C5" s="2"/>
      <c r="D5" s="2"/>
      <c r="E5" s="64" t="s">
        <v>157</v>
      </c>
    </row>
    <row r="6" spans="1:6" ht="20.25" customHeight="1" x14ac:dyDescent="0.25">
      <c r="A6" s="2"/>
      <c r="B6" s="2"/>
      <c r="C6" s="2"/>
      <c r="D6" s="2"/>
      <c r="E6" s="2"/>
    </row>
    <row r="7" spans="1:6" ht="29.25" customHeight="1" x14ac:dyDescent="0.25">
      <c r="A7" s="76" t="s">
        <v>1</v>
      </c>
      <c r="B7" s="76" t="s">
        <v>2</v>
      </c>
      <c r="C7" s="77" t="s">
        <v>3</v>
      </c>
      <c r="D7" s="78" t="s">
        <v>4</v>
      </c>
      <c r="E7" s="77" t="s">
        <v>5</v>
      </c>
    </row>
    <row r="8" spans="1:6" ht="29.25" customHeight="1" x14ac:dyDescent="0.25">
      <c r="A8" s="37"/>
      <c r="B8" s="37"/>
      <c r="C8" s="38"/>
      <c r="D8" s="37"/>
      <c r="E8" s="38"/>
    </row>
    <row r="9" spans="1:6" ht="15.75" x14ac:dyDescent="0.25">
      <c r="A9" s="24" t="s">
        <v>187</v>
      </c>
      <c r="B9" s="66" t="s">
        <v>101</v>
      </c>
      <c r="C9" s="67">
        <v>1504683</v>
      </c>
      <c r="D9" s="67">
        <v>0</v>
      </c>
      <c r="E9" s="68">
        <f>+C9+D9</f>
        <v>1504683</v>
      </c>
      <c r="F9" s="13"/>
    </row>
    <row r="10" spans="1:6" ht="15.75" x14ac:dyDescent="0.25">
      <c r="A10" s="25" t="s">
        <v>11</v>
      </c>
      <c r="B10" s="14"/>
      <c r="C10" s="16"/>
      <c r="D10" s="16"/>
      <c r="E10" s="12"/>
      <c r="F10" s="13"/>
    </row>
    <row r="11" spans="1:6" ht="15.75" x14ac:dyDescent="0.25">
      <c r="A11" s="25" t="s">
        <v>152</v>
      </c>
      <c r="B11" s="14"/>
      <c r="C11" s="16"/>
      <c r="D11" s="16"/>
      <c r="E11" s="12"/>
      <c r="F11" s="13"/>
    </row>
    <row r="12" spans="1:6" ht="15.75" x14ac:dyDescent="0.25">
      <c r="A12" s="25"/>
      <c r="B12" s="14"/>
      <c r="C12" s="16"/>
      <c r="D12" s="16"/>
      <c r="E12" s="12"/>
      <c r="F12" s="13"/>
    </row>
    <row r="13" spans="1:6" ht="15.75" x14ac:dyDescent="0.25">
      <c r="A13" s="25"/>
      <c r="B13" s="14"/>
      <c r="C13" s="16"/>
      <c r="D13" s="16"/>
      <c r="E13" s="12"/>
      <c r="F13" s="13"/>
    </row>
    <row r="14" spans="1:6" ht="15.75" x14ac:dyDescent="0.25">
      <c r="A14" s="24" t="s">
        <v>188</v>
      </c>
      <c r="B14" s="66" t="s">
        <v>102</v>
      </c>
      <c r="C14" s="67">
        <v>215758</v>
      </c>
      <c r="D14" s="67">
        <v>1076646</v>
      </c>
      <c r="E14" s="68">
        <f t="shared" ref="E14:E20" si="0">+D14+C14</f>
        <v>1292404</v>
      </c>
      <c r="F14" s="13"/>
    </row>
    <row r="15" spans="1:6" ht="15.75" x14ac:dyDescent="0.25">
      <c r="A15" s="25" t="s">
        <v>14</v>
      </c>
      <c r="B15" s="14"/>
      <c r="C15" s="17"/>
      <c r="D15" s="17"/>
      <c r="E15" s="12"/>
      <c r="F15" s="13"/>
    </row>
    <row r="16" spans="1:6" ht="15.75" x14ac:dyDescent="0.25">
      <c r="A16" s="25" t="s">
        <v>89</v>
      </c>
      <c r="B16" s="14"/>
      <c r="C16" s="12"/>
      <c r="D16" s="17"/>
      <c r="F16" s="13"/>
    </row>
    <row r="17" spans="1:6" ht="15.75" x14ac:dyDescent="0.25">
      <c r="A17" s="25" t="s">
        <v>153</v>
      </c>
      <c r="B17" s="14"/>
      <c r="C17" s="12"/>
      <c r="D17" s="17"/>
      <c r="F17" s="13"/>
    </row>
    <row r="18" spans="1:6" ht="15.75" x14ac:dyDescent="0.25">
      <c r="A18" s="25"/>
      <c r="B18" s="14"/>
      <c r="C18" s="17"/>
      <c r="D18" s="17"/>
      <c r="E18" s="12"/>
      <c r="F18" s="13"/>
    </row>
    <row r="19" spans="1:6" ht="15.75" x14ac:dyDescent="0.25">
      <c r="A19" s="25"/>
      <c r="B19" s="14"/>
      <c r="C19" s="17"/>
      <c r="D19" s="17"/>
      <c r="E19" s="12"/>
      <c r="F19" s="13"/>
    </row>
    <row r="20" spans="1:6" ht="15.75" x14ac:dyDescent="0.25">
      <c r="A20" s="24" t="s">
        <v>189</v>
      </c>
      <c r="B20" s="66" t="s">
        <v>103</v>
      </c>
      <c r="C20" s="67">
        <v>213311</v>
      </c>
      <c r="D20" s="67">
        <v>895061</v>
      </c>
      <c r="E20" s="68">
        <f t="shared" si="0"/>
        <v>1108372</v>
      </c>
      <c r="F20" s="13"/>
    </row>
    <row r="21" spans="1:6" ht="15.75" x14ac:dyDescent="0.25">
      <c r="A21" s="25" t="s">
        <v>15</v>
      </c>
      <c r="B21" s="14"/>
      <c r="C21" s="18"/>
      <c r="D21" s="18"/>
      <c r="E21" s="13"/>
      <c r="F21" s="13"/>
    </row>
    <row r="22" spans="1:6" ht="15.75" x14ac:dyDescent="0.25">
      <c r="A22" s="25" t="s">
        <v>89</v>
      </c>
      <c r="B22" s="14"/>
      <c r="C22" s="16"/>
      <c r="D22" s="16"/>
      <c r="F22" s="13"/>
    </row>
    <row r="23" spans="1:6" ht="15.75" x14ac:dyDescent="0.25">
      <c r="A23" s="25" t="s">
        <v>153</v>
      </c>
      <c r="B23" s="14"/>
      <c r="C23" s="16"/>
      <c r="D23" s="16"/>
      <c r="F23" s="13"/>
    </row>
    <row r="24" spans="1:6" ht="15.75" x14ac:dyDescent="0.25">
      <c r="A24" s="25"/>
      <c r="B24" s="14"/>
      <c r="C24" s="16"/>
      <c r="D24" s="16"/>
      <c r="E24" s="16"/>
      <c r="F24" s="13"/>
    </row>
    <row r="25" spans="1:6" ht="15.75" x14ac:dyDescent="0.25">
      <c r="A25" s="24"/>
      <c r="B25" s="14"/>
      <c r="C25" s="16"/>
      <c r="D25" s="16"/>
      <c r="E25" s="16"/>
      <c r="F25" s="13"/>
    </row>
    <row r="26" spans="1:6" ht="15.75" x14ac:dyDescent="0.25">
      <c r="A26" s="24" t="s">
        <v>190</v>
      </c>
      <c r="B26" s="66" t="s">
        <v>104</v>
      </c>
      <c r="C26" s="67">
        <v>214861</v>
      </c>
      <c r="D26" s="67">
        <f>219078</f>
        <v>219078</v>
      </c>
      <c r="E26" s="67">
        <f>+C26+D26</f>
        <v>433939</v>
      </c>
      <c r="F26" s="13"/>
    </row>
    <row r="27" spans="1:6" ht="15.75" x14ac:dyDescent="0.25">
      <c r="A27" s="25" t="s">
        <v>12</v>
      </c>
      <c r="B27" s="14"/>
      <c r="C27" s="16"/>
      <c r="D27" s="16"/>
      <c r="E27" s="16"/>
      <c r="F27" s="13"/>
    </row>
    <row r="28" spans="1:6" ht="15.75" x14ac:dyDescent="0.25">
      <c r="A28" s="25" t="s">
        <v>154</v>
      </c>
      <c r="B28" s="14"/>
      <c r="C28" s="16"/>
      <c r="D28" s="16">
        <v>167187</v>
      </c>
      <c r="F28" s="13"/>
    </row>
    <row r="29" spans="1:6" ht="15.75" x14ac:dyDescent="0.25">
      <c r="A29" s="25" t="s">
        <v>155</v>
      </c>
      <c r="B29" s="17"/>
      <c r="C29" s="16"/>
      <c r="D29" s="16">
        <f>23973+23701</f>
        <v>47674</v>
      </c>
      <c r="F29" s="13"/>
    </row>
    <row r="30" spans="1:6" ht="15.75" x14ac:dyDescent="0.25">
      <c r="A30" s="25" t="s">
        <v>156</v>
      </c>
      <c r="B30" s="14"/>
      <c r="C30" s="16"/>
      <c r="D30" s="16">
        <f>119627+99451</f>
        <v>219078</v>
      </c>
      <c r="F30" s="13"/>
    </row>
    <row r="31" spans="1:6" ht="15.75" x14ac:dyDescent="0.25">
      <c r="A31" s="25"/>
      <c r="B31" s="14"/>
      <c r="C31" s="16"/>
      <c r="D31" s="16"/>
      <c r="E31" s="16"/>
      <c r="F31" s="13"/>
    </row>
    <row r="32" spans="1:6" ht="15.75" x14ac:dyDescent="0.25">
      <c r="A32" s="24"/>
      <c r="B32" s="14"/>
      <c r="C32" s="16"/>
      <c r="D32" s="16"/>
      <c r="E32" s="16"/>
      <c r="F32" s="13"/>
    </row>
    <row r="33" spans="1:6" ht="15.75" x14ac:dyDescent="0.25">
      <c r="A33" s="24"/>
      <c r="B33" s="66"/>
      <c r="C33" s="67"/>
      <c r="D33" s="67"/>
      <c r="E33" s="67"/>
      <c r="F33" s="13"/>
    </row>
    <row r="34" spans="1:6" ht="15.75" x14ac:dyDescent="0.25">
      <c r="A34" s="25"/>
      <c r="B34" s="14"/>
      <c r="C34" s="17"/>
      <c r="D34" s="17"/>
      <c r="E34" s="16"/>
      <c r="F34" s="13"/>
    </row>
    <row r="35" spans="1:6" ht="15.75" x14ac:dyDescent="0.25">
      <c r="A35" s="25"/>
      <c r="B35" s="11"/>
      <c r="C35" s="12"/>
      <c r="D35" s="12"/>
      <c r="E35" s="12"/>
      <c r="F35" s="13"/>
    </row>
    <row r="36" spans="1:6" ht="15.75" x14ac:dyDescent="0.25">
      <c r="A36" s="26"/>
      <c r="B36" s="33"/>
      <c r="C36" s="34"/>
      <c r="D36" s="12"/>
      <c r="E36" s="12"/>
      <c r="F36" s="13"/>
    </row>
    <row r="37" spans="1:6" ht="15.75" x14ac:dyDescent="0.25">
      <c r="A37" s="25"/>
      <c r="B37" s="5"/>
      <c r="C37" s="6"/>
      <c r="D37" s="6"/>
      <c r="E37" s="6"/>
    </row>
    <row r="38" spans="1:6" ht="15.75" x14ac:dyDescent="0.25">
      <c r="A38" s="26"/>
      <c r="B38" s="2"/>
      <c r="C38" s="7"/>
      <c r="D38" s="6"/>
      <c r="E38" s="6"/>
    </row>
    <row r="39" spans="1:6" ht="16.5" thickBot="1" x14ac:dyDescent="0.3">
      <c r="A39" s="24" t="s">
        <v>6</v>
      </c>
      <c r="B39" s="2"/>
      <c r="C39" s="7"/>
      <c r="D39" s="6"/>
      <c r="E39" s="8">
        <f>SUM(E9,E14,E20,E26)</f>
        <v>4339398</v>
      </c>
    </row>
    <row r="40" spans="1:6" ht="16.5" thickTop="1" x14ac:dyDescent="0.25">
      <c r="A40" s="2"/>
      <c r="B40" s="2"/>
      <c r="C40" s="7"/>
      <c r="D40" s="19" t="s">
        <v>16</v>
      </c>
      <c r="E40" s="7"/>
    </row>
    <row r="41" spans="1:6" ht="15.75" x14ac:dyDescent="0.25">
      <c r="A41" s="28" t="s">
        <v>7</v>
      </c>
      <c r="B41" s="9">
        <f ca="1">TODAY()</f>
        <v>44169</v>
      </c>
      <c r="C41" s="7"/>
      <c r="D41" s="29">
        <f>SUM(D9,D14,D20,D26)</f>
        <v>2190785</v>
      </c>
      <c r="E41" s="7"/>
    </row>
    <row r="42" spans="1:6" ht="15.75" x14ac:dyDescent="0.25">
      <c r="A42" s="30" t="s">
        <v>21</v>
      </c>
      <c r="B42" s="2"/>
      <c r="C42" s="7"/>
      <c r="D42" s="7"/>
      <c r="E42" s="7"/>
    </row>
    <row r="43" spans="1:6" ht="15.75" x14ac:dyDescent="0.25">
      <c r="A43" s="2" t="s">
        <v>92</v>
      </c>
      <c r="B43" s="2"/>
      <c r="C43" s="7"/>
      <c r="D43" s="7"/>
      <c r="E43" s="7"/>
    </row>
    <row r="44" spans="1:6" ht="15.75" x14ac:dyDescent="0.25">
      <c r="A44" s="2" t="s">
        <v>8</v>
      </c>
      <c r="B44" s="2"/>
      <c r="C44" s="7"/>
      <c r="D44" s="7"/>
      <c r="E44" s="7"/>
    </row>
    <row r="45" spans="1:6" ht="15.75" x14ac:dyDescent="0.25">
      <c r="A45" s="72" t="s">
        <v>52</v>
      </c>
      <c r="B45" s="2"/>
      <c r="C45" s="7"/>
      <c r="D45" s="7"/>
      <c r="E45" s="7"/>
    </row>
    <row r="46" spans="1:6" x14ac:dyDescent="0.25">
      <c r="A46" s="73" t="s">
        <v>47</v>
      </c>
      <c r="C46" s="1"/>
      <c r="D46" s="1"/>
      <c r="E46" s="1"/>
    </row>
    <row r="47" spans="1:6" x14ac:dyDescent="0.25">
      <c r="C47" s="1"/>
      <c r="D47" s="1"/>
      <c r="E47" s="1"/>
    </row>
    <row r="48" spans="1:6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</sheetData>
  <printOptions horizontalCentered="1"/>
  <pageMargins left="0.75" right="0" top="0.75" bottom="0" header="0.3" footer="0"/>
  <pageSetup scale="83" orientation="portrait" r:id="rId1"/>
  <headerFooter>
    <oddHeader xml:space="preserve">&amp;C&amp;"-,Bold"State of Washington
Employment Security Department
Notice of Fund Availability
NFA PY20/FY21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F163"/>
  <sheetViews>
    <sheetView zoomScaleNormal="100" workbookViewId="0">
      <selection activeCell="C57" sqref="C57:C58"/>
    </sheetView>
  </sheetViews>
  <sheetFormatPr defaultRowHeight="15" x14ac:dyDescent="0.25"/>
  <cols>
    <col min="1" max="1" width="36.140625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  <col min="6" max="6" width="12.42578125" bestFit="1" customWidth="1"/>
  </cols>
  <sheetData>
    <row r="1" spans="1:5" ht="15.75" x14ac:dyDescent="0.25">
      <c r="A1" s="21" t="s">
        <v>0</v>
      </c>
      <c r="B1" s="17"/>
      <c r="C1" s="17"/>
      <c r="D1" s="17"/>
      <c r="E1" s="17"/>
    </row>
    <row r="2" spans="1:5" ht="15.75" x14ac:dyDescent="0.25">
      <c r="A2" s="32" t="s">
        <v>147</v>
      </c>
      <c r="B2" s="35"/>
      <c r="C2" s="35"/>
      <c r="D2" s="35"/>
      <c r="E2" s="35"/>
    </row>
    <row r="3" spans="1:5" ht="15.75" x14ac:dyDescent="0.25">
      <c r="A3" s="32" t="s">
        <v>65</v>
      </c>
      <c r="B3" s="35"/>
      <c r="C3" s="35"/>
      <c r="D3" s="35"/>
      <c r="E3" s="35"/>
    </row>
    <row r="4" spans="1:5" ht="15.75" x14ac:dyDescent="0.25">
      <c r="A4" s="32" t="s">
        <v>66</v>
      </c>
      <c r="B4" s="35"/>
      <c r="C4" s="35"/>
      <c r="D4" s="35"/>
      <c r="E4" s="74" t="s">
        <v>68</v>
      </c>
    </row>
    <row r="5" spans="1:5" ht="15.75" x14ac:dyDescent="0.25">
      <c r="A5" s="32" t="s">
        <v>25</v>
      </c>
      <c r="B5" s="35"/>
      <c r="C5" s="35"/>
      <c r="D5" s="35"/>
      <c r="E5" s="64" t="s">
        <v>157</v>
      </c>
    </row>
    <row r="6" spans="1:5" ht="20.25" customHeight="1" x14ac:dyDescent="0.25">
      <c r="A6" s="65" t="s">
        <v>69</v>
      </c>
      <c r="B6" s="35"/>
      <c r="C6" s="35"/>
      <c r="D6" s="35"/>
      <c r="E6" s="35"/>
    </row>
    <row r="7" spans="1:5" ht="29.25" customHeight="1" x14ac:dyDescent="0.25">
      <c r="A7" s="79" t="s">
        <v>1</v>
      </c>
      <c r="B7" s="79" t="s">
        <v>2</v>
      </c>
      <c r="C7" s="80" t="s">
        <v>3</v>
      </c>
      <c r="D7" s="81" t="s">
        <v>4</v>
      </c>
      <c r="E7" s="80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148</v>
      </c>
      <c r="B9" s="66" t="s">
        <v>105</v>
      </c>
      <c r="C9" s="67">
        <v>1123811</v>
      </c>
      <c r="D9" s="67">
        <v>0</v>
      </c>
      <c r="E9" s="68">
        <f>+C9+D9</f>
        <v>1123811</v>
      </c>
    </row>
    <row r="10" spans="1:5" ht="15.75" x14ac:dyDescent="0.25">
      <c r="A10" s="25" t="s">
        <v>11</v>
      </c>
      <c r="B10" s="14"/>
      <c r="C10" s="16"/>
      <c r="D10" s="16"/>
      <c r="E10" s="12"/>
    </row>
    <row r="11" spans="1:5" ht="15.75" x14ac:dyDescent="0.25">
      <c r="A11" s="25" t="s">
        <v>152</v>
      </c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5"/>
      <c r="B13" s="14"/>
      <c r="C13" s="16"/>
      <c r="D13" s="16"/>
      <c r="E13" s="12"/>
    </row>
    <row r="14" spans="1:5" ht="15.75" x14ac:dyDescent="0.25">
      <c r="A14" s="24" t="s">
        <v>149</v>
      </c>
      <c r="B14" s="66" t="s">
        <v>106</v>
      </c>
      <c r="C14" s="67">
        <v>191046</v>
      </c>
      <c r="D14" s="67">
        <v>953327</v>
      </c>
      <c r="E14" s="68">
        <f>+C14+D14</f>
        <v>1144373</v>
      </c>
    </row>
    <row r="15" spans="1:5" ht="15.75" x14ac:dyDescent="0.25">
      <c r="A15" s="25" t="s">
        <v>14</v>
      </c>
      <c r="B15" s="14"/>
      <c r="C15" s="17"/>
      <c r="D15" s="17"/>
      <c r="E15" s="12"/>
    </row>
    <row r="16" spans="1:5" ht="15.75" x14ac:dyDescent="0.25">
      <c r="A16" s="25" t="s">
        <v>89</v>
      </c>
      <c r="B16" s="14"/>
      <c r="C16" s="12"/>
      <c r="D16" s="16">
        <v>191046</v>
      </c>
    </row>
    <row r="17" spans="1:5" ht="15.75" x14ac:dyDescent="0.25">
      <c r="A17" s="25" t="s">
        <v>153</v>
      </c>
      <c r="B17" s="14"/>
      <c r="C17" s="12"/>
      <c r="D17" s="67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5"/>
      <c r="B19" s="14"/>
      <c r="C19" s="17"/>
      <c r="D19" s="17"/>
      <c r="E19" s="12"/>
    </row>
    <row r="20" spans="1:5" ht="15.75" x14ac:dyDescent="0.25">
      <c r="A20" s="24" t="s">
        <v>150</v>
      </c>
      <c r="B20" s="66" t="s">
        <v>107</v>
      </c>
      <c r="C20" s="67">
        <v>231139</v>
      </c>
      <c r="D20" s="67">
        <v>969868</v>
      </c>
      <c r="E20" s="68">
        <f>+C20+D20</f>
        <v>1201007</v>
      </c>
    </row>
    <row r="21" spans="1:5" ht="15.75" x14ac:dyDescent="0.25">
      <c r="A21" s="25" t="s">
        <v>15</v>
      </c>
      <c r="B21" s="14"/>
      <c r="C21" s="18"/>
      <c r="D21" s="18"/>
      <c r="E21" s="13"/>
    </row>
    <row r="22" spans="1:5" ht="15.75" x14ac:dyDescent="0.25">
      <c r="A22" s="25" t="s">
        <v>89</v>
      </c>
      <c r="B22" s="14"/>
      <c r="C22" s="16"/>
      <c r="D22" s="16">
        <v>231139</v>
      </c>
    </row>
    <row r="23" spans="1:5" ht="15.75" x14ac:dyDescent="0.25">
      <c r="A23" s="25" t="s">
        <v>153</v>
      </c>
      <c r="B23" s="14"/>
      <c r="C23" s="16"/>
      <c r="D23" s="67"/>
    </row>
    <row r="24" spans="1:5" ht="15.75" x14ac:dyDescent="0.25">
      <c r="A24" s="25"/>
      <c r="B24" s="14"/>
      <c r="C24" s="16"/>
      <c r="D24" s="16"/>
      <c r="E24" s="16"/>
    </row>
    <row r="25" spans="1:5" ht="15.75" x14ac:dyDescent="0.25">
      <c r="A25" s="24"/>
      <c r="B25" s="14"/>
      <c r="C25" s="16"/>
      <c r="D25" s="16"/>
      <c r="E25" s="16"/>
    </row>
    <row r="26" spans="1:5" ht="15.75" x14ac:dyDescent="0.25">
      <c r="A26" s="24" t="s">
        <v>151</v>
      </c>
      <c r="B26" s="66" t="s">
        <v>108</v>
      </c>
      <c r="C26" s="67">
        <v>171777</v>
      </c>
      <c r="D26" s="67">
        <v>213688</v>
      </c>
      <c r="E26" s="68">
        <f>+C26+D26</f>
        <v>385465</v>
      </c>
    </row>
    <row r="27" spans="1:5" ht="15.75" x14ac:dyDescent="0.25">
      <c r="A27" s="25" t="s">
        <v>12</v>
      </c>
      <c r="B27" s="14"/>
      <c r="C27" s="16"/>
      <c r="D27" s="16"/>
      <c r="E27" s="16"/>
    </row>
    <row r="28" spans="1:5" ht="15.75" x14ac:dyDescent="0.25">
      <c r="A28" s="25" t="s">
        <v>154</v>
      </c>
      <c r="B28" s="14"/>
      <c r="C28" s="16"/>
      <c r="D28" s="16">
        <v>124868</v>
      </c>
    </row>
    <row r="29" spans="1:5" ht="15.75" x14ac:dyDescent="0.25">
      <c r="A29" s="25" t="s">
        <v>155</v>
      </c>
      <c r="B29" s="17"/>
      <c r="C29" s="16"/>
      <c r="D29" s="16">
        <v>46909</v>
      </c>
    </row>
    <row r="30" spans="1:5" ht="15.75" x14ac:dyDescent="0.25">
      <c r="A30" s="25" t="s">
        <v>156</v>
      </c>
      <c r="B30" s="14"/>
      <c r="C30" s="16"/>
      <c r="D30" s="16">
        <f>105925+107763</f>
        <v>213688</v>
      </c>
    </row>
    <row r="31" spans="1:5" ht="15.75" x14ac:dyDescent="0.25">
      <c r="A31" s="25"/>
      <c r="B31" s="14"/>
      <c r="C31" s="16"/>
      <c r="D31" s="16"/>
      <c r="E31" s="16"/>
    </row>
    <row r="32" spans="1:5" ht="15.75" x14ac:dyDescent="0.25">
      <c r="A32" s="24"/>
      <c r="B32" s="14"/>
      <c r="C32" s="16"/>
      <c r="D32" s="16"/>
      <c r="E32" s="16"/>
    </row>
    <row r="33" spans="1:6" ht="15.75" x14ac:dyDescent="0.25">
      <c r="A33" s="24"/>
      <c r="B33" s="66"/>
      <c r="C33" s="67"/>
      <c r="D33" s="67"/>
      <c r="E33" s="67"/>
    </row>
    <row r="34" spans="1:6" ht="15.75" x14ac:dyDescent="0.25">
      <c r="A34" s="25"/>
      <c r="B34" s="14"/>
      <c r="C34" s="17"/>
      <c r="D34" s="17"/>
      <c r="E34" s="16"/>
    </row>
    <row r="35" spans="1:6" ht="15.75" x14ac:dyDescent="0.25">
      <c r="A35" s="25"/>
      <c r="B35" s="14"/>
      <c r="C35" s="16"/>
      <c r="D35" s="16"/>
    </row>
    <row r="36" spans="1:6" ht="15.75" x14ac:dyDescent="0.25">
      <c r="A36" s="25"/>
      <c r="B36" s="14"/>
      <c r="C36" s="16"/>
      <c r="D36" s="16"/>
    </row>
    <row r="37" spans="1:6" ht="15.75" x14ac:dyDescent="0.25">
      <c r="A37" s="25"/>
      <c r="B37" s="14"/>
      <c r="C37" s="18"/>
      <c r="D37" s="18"/>
      <c r="E37" s="16"/>
    </row>
    <row r="38" spans="1:6" ht="15.75" x14ac:dyDescent="0.25">
      <c r="A38" s="25"/>
      <c r="B38" s="14"/>
      <c r="C38" s="16"/>
      <c r="D38" s="16"/>
      <c r="E38" s="16"/>
    </row>
    <row r="39" spans="1:6" ht="15.75" x14ac:dyDescent="0.25">
      <c r="A39" s="25"/>
      <c r="B39" s="14"/>
      <c r="C39" s="16"/>
      <c r="D39" s="16"/>
      <c r="E39" s="16"/>
    </row>
    <row r="40" spans="1:6" ht="15.75" x14ac:dyDescent="0.25">
      <c r="A40" s="25"/>
      <c r="B40" s="14"/>
      <c r="C40" s="16"/>
      <c r="D40" s="16"/>
      <c r="E40" s="16"/>
    </row>
    <row r="41" spans="1:6" ht="15.75" x14ac:dyDescent="0.25">
      <c r="A41" s="25"/>
      <c r="B41" s="14"/>
      <c r="C41" s="16"/>
      <c r="D41" s="16"/>
      <c r="E41" s="16"/>
    </row>
    <row r="42" spans="1:6" ht="16.5" thickBot="1" x14ac:dyDescent="0.3">
      <c r="A42" s="24" t="s">
        <v>6</v>
      </c>
      <c r="B42" s="2"/>
      <c r="C42" s="7"/>
      <c r="D42" s="6"/>
      <c r="E42" s="8">
        <f>SUM(E9,E14,E20,E26,E33)</f>
        <v>3854656</v>
      </c>
    </row>
    <row r="43" spans="1:6" ht="16.5" thickTop="1" x14ac:dyDescent="0.25">
      <c r="A43" s="2" t="s">
        <v>21</v>
      </c>
      <c r="B43" s="2"/>
      <c r="C43" s="7"/>
      <c r="D43" s="19" t="s">
        <v>16</v>
      </c>
      <c r="E43" s="7"/>
    </row>
    <row r="44" spans="1:6" ht="15.75" x14ac:dyDescent="0.25">
      <c r="A44" s="28" t="s">
        <v>7</v>
      </c>
      <c r="B44" s="40" t="str">
        <f>""</f>
        <v/>
      </c>
      <c r="C44" s="34"/>
      <c r="D44" s="29">
        <f>SUM(D9:D41)</f>
        <v>2944533</v>
      </c>
      <c r="E44" s="7"/>
      <c r="F44" s="20"/>
    </row>
    <row r="45" spans="1:6" ht="15.75" x14ac:dyDescent="0.25">
      <c r="A45" s="2" t="s">
        <v>92</v>
      </c>
      <c r="B45" s="41">
        <f ca="1">TODAY()</f>
        <v>44169</v>
      </c>
      <c r="C45" s="7"/>
      <c r="D45" s="7"/>
      <c r="E45" s="7"/>
    </row>
    <row r="46" spans="1:6" ht="15.75" x14ac:dyDescent="0.25">
      <c r="A46" s="2" t="s">
        <v>8</v>
      </c>
      <c r="B46" s="2"/>
      <c r="C46" s="7"/>
      <c r="D46" s="7"/>
      <c r="E46" s="7"/>
    </row>
    <row r="47" spans="1:6" ht="15.75" x14ac:dyDescent="0.25">
      <c r="A47" s="72" t="s">
        <v>53</v>
      </c>
      <c r="B47" s="2"/>
      <c r="C47" s="7"/>
      <c r="D47" s="7"/>
      <c r="E47" s="7"/>
    </row>
    <row r="48" spans="1:6" x14ac:dyDescent="0.25">
      <c r="A48" s="73" t="s">
        <v>47</v>
      </c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</sheetData>
  <printOptions horizontalCentered="1"/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G163"/>
  <sheetViews>
    <sheetView zoomScaleNormal="100" workbookViewId="0">
      <selection activeCell="A12" sqref="A12"/>
    </sheetView>
  </sheetViews>
  <sheetFormatPr defaultRowHeight="15" x14ac:dyDescent="0.25"/>
  <cols>
    <col min="1" max="1" width="39" customWidth="1"/>
    <col min="2" max="2" width="20" customWidth="1"/>
    <col min="3" max="3" width="15.28515625" customWidth="1"/>
    <col min="4" max="4" width="13.85546875" customWidth="1"/>
    <col min="5" max="5" width="27.5703125" bestFit="1" customWidth="1"/>
    <col min="7" max="7" width="13" bestFit="1" customWidth="1"/>
  </cols>
  <sheetData>
    <row r="1" spans="1:5" ht="15.75" x14ac:dyDescent="0.25">
      <c r="A1" s="21" t="s">
        <v>0</v>
      </c>
      <c r="B1" s="17"/>
      <c r="C1" s="17"/>
      <c r="D1" s="17"/>
      <c r="E1" s="17"/>
    </row>
    <row r="2" spans="1:5" ht="15.75" x14ac:dyDescent="0.25">
      <c r="A2" s="31" t="s">
        <v>80</v>
      </c>
      <c r="B2" s="35"/>
      <c r="C2" s="35"/>
      <c r="D2" s="35"/>
      <c r="E2" s="35"/>
    </row>
    <row r="3" spans="1:5" ht="15.75" x14ac:dyDescent="0.25">
      <c r="A3" s="31" t="s">
        <v>26</v>
      </c>
      <c r="B3" s="35"/>
      <c r="C3" s="35"/>
      <c r="D3" s="35"/>
      <c r="E3" s="35"/>
    </row>
    <row r="4" spans="1:5" ht="15.75" x14ac:dyDescent="0.25">
      <c r="A4" s="31" t="s">
        <v>27</v>
      </c>
      <c r="B4" s="35"/>
      <c r="C4" s="35"/>
      <c r="D4" s="35"/>
      <c r="E4" s="74" t="s">
        <v>112</v>
      </c>
    </row>
    <row r="5" spans="1:5" ht="15.75" x14ac:dyDescent="0.25">
      <c r="A5" s="42" t="s">
        <v>28</v>
      </c>
      <c r="B5" s="35"/>
      <c r="C5" s="35"/>
      <c r="D5" s="35"/>
      <c r="E5" s="64" t="s">
        <v>157</v>
      </c>
    </row>
    <row r="6" spans="1:5" ht="20.25" customHeight="1" x14ac:dyDescent="0.25">
      <c r="A6" s="32" t="s">
        <v>29</v>
      </c>
      <c r="B6" s="35"/>
      <c r="C6" s="35"/>
      <c r="D6" s="35"/>
      <c r="E6" s="17"/>
    </row>
    <row r="7" spans="1:5" ht="29.25" customHeight="1" x14ac:dyDescent="0.25">
      <c r="A7" s="79" t="s">
        <v>1</v>
      </c>
      <c r="B7" s="79" t="s">
        <v>2</v>
      </c>
      <c r="C7" s="80" t="s">
        <v>3</v>
      </c>
      <c r="D7" s="81" t="s">
        <v>4</v>
      </c>
      <c r="E7" s="80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179</v>
      </c>
      <c r="B9" s="66" t="s">
        <v>109</v>
      </c>
      <c r="C9" s="67">
        <v>2790611</v>
      </c>
      <c r="D9" s="67">
        <v>0</v>
      </c>
      <c r="E9" s="68">
        <f>+C9+D9</f>
        <v>2790611</v>
      </c>
    </row>
    <row r="10" spans="1:5" ht="15.75" x14ac:dyDescent="0.25">
      <c r="A10" s="25" t="s">
        <v>11</v>
      </c>
      <c r="B10" s="14"/>
      <c r="C10" s="16"/>
      <c r="D10" s="16"/>
      <c r="E10" s="12"/>
    </row>
    <row r="11" spans="1:5" ht="15.75" x14ac:dyDescent="0.25">
      <c r="A11" s="25" t="s">
        <v>152</v>
      </c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5"/>
      <c r="B13" s="14"/>
      <c r="C13" s="16"/>
      <c r="D13" s="16"/>
      <c r="E13" s="12"/>
    </row>
    <row r="14" spans="1:5" ht="15.75" x14ac:dyDescent="0.25">
      <c r="A14" s="24" t="s">
        <v>180</v>
      </c>
      <c r="B14" s="66" t="s">
        <v>110</v>
      </c>
      <c r="C14" s="67">
        <v>445255</v>
      </c>
      <c r="D14" s="67">
        <v>2221838</v>
      </c>
      <c r="E14" s="68">
        <f t="shared" ref="C14:E20" si="0">+D14+C14</f>
        <v>2667093</v>
      </c>
    </row>
    <row r="15" spans="1:5" ht="15.75" x14ac:dyDescent="0.25">
      <c r="A15" s="25" t="s">
        <v>14</v>
      </c>
      <c r="B15" s="14"/>
      <c r="C15" s="17"/>
      <c r="D15" s="17"/>
      <c r="E15" s="12"/>
    </row>
    <row r="16" spans="1:5" ht="15.75" x14ac:dyDescent="0.25">
      <c r="A16" s="25" t="s">
        <v>89</v>
      </c>
      <c r="B16" s="14"/>
      <c r="C16" s="12"/>
      <c r="D16" s="17"/>
    </row>
    <row r="17" spans="1:5" ht="15.75" x14ac:dyDescent="0.25">
      <c r="A17" s="25" t="s">
        <v>153</v>
      </c>
      <c r="B17" s="14"/>
      <c r="C17" s="12"/>
      <c r="D17" s="17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5"/>
      <c r="B19" s="14"/>
      <c r="C19" s="17"/>
      <c r="D19" s="17"/>
      <c r="E19" s="12"/>
    </row>
    <row r="20" spans="1:5" ht="15.75" x14ac:dyDescent="0.25">
      <c r="A20" s="24" t="s">
        <v>181</v>
      </c>
      <c r="B20" s="66" t="s">
        <v>111</v>
      </c>
      <c r="C20" s="67">
        <v>600843</v>
      </c>
      <c r="D20" s="67">
        <v>2521154</v>
      </c>
      <c r="E20" s="68">
        <f t="shared" si="0"/>
        <v>3121997</v>
      </c>
    </row>
    <row r="21" spans="1:5" ht="15.75" x14ac:dyDescent="0.25">
      <c r="A21" s="25" t="s">
        <v>15</v>
      </c>
      <c r="B21" s="14"/>
      <c r="C21" s="18"/>
      <c r="D21" s="18"/>
      <c r="E21" s="13"/>
    </row>
    <row r="22" spans="1:5" ht="15.75" x14ac:dyDescent="0.25">
      <c r="A22" s="25" t="s">
        <v>89</v>
      </c>
      <c r="B22" s="14"/>
      <c r="C22" s="16"/>
      <c r="D22" s="16"/>
    </row>
    <row r="23" spans="1:5" ht="15.75" x14ac:dyDescent="0.25">
      <c r="A23" s="25" t="s">
        <v>153</v>
      </c>
      <c r="B23" s="14"/>
      <c r="C23" s="16"/>
      <c r="D23" s="16"/>
    </row>
    <row r="24" spans="1:5" ht="15.75" x14ac:dyDescent="0.25">
      <c r="A24" s="25"/>
      <c r="B24" s="14"/>
      <c r="C24" s="16"/>
      <c r="D24" s="16"/>
      <c r="E24" s="16"/>
    </row>
    <row r="25" spans="1:5" ht="15.75" x14ac:dyDescent="0.25">
      <c r="A25" s="24"/>
      <c r="B25" s="14"/>
      <c r="C25" s="16"/>
      <c r="D25" s="16"/>
      <c r="E25" s="16"/>
    </row>
    <row r="26" spans="1:5" ht="15.75" x14ac:dyDescent="0.25">
      <c r="A26" s="24" t="s">
        <v>182</v>
      </c>
      <c r="B26" s="66" t="s">
        <v>113</v>
      </c>
      <c r="C26" s="67">
        <v>426300</v>
      </c>
      <c r="D26" s="67">
        <v>526999</v>
      </c>
      <c r="E26" s="67">
        <f>+C26+D26</f>
        <v>953299</v>
      </c>
    </row>
    <row r="27" spans="1:5" ht="15.75" x14ac:dyDescent="0.25">
      <c r="A27" s="25" t="s">
        <v>12</v>
      </c>
      <c r="B27" s="14"/>
      <c r="C27" s="16"/>
      <c r="D27" s="16"/>
      <c r="E27" s="16"/>
    </row>
    <row r="28" spans="1:5" ht="15.75" x14ac:dyDescent="0.25">
      <c r="A28" s="25" t="s">
        <v>154</v>
      </c>
      <c r="B28" s="14"/>
      <c r="C28" s="16"/>
      <c r="D28" s="16">
        <v>310068</v>
      </c>
    </row>
    <row r="29" spans="1:5" ht="15.75" x14ac:dyDescent="0.25">
      <c r="A29" s="25" t="s">
        <v>155</v>
      </c>
      <c r="B29" s="17"/>
      <c r="C29" s="16"/>
      <c r="D29" s="16">
        <f>49472+66760</f>
        <v>116232</v>
      </c>
    </row>
    <row r="30" spans="1:5" ht="15.75" x14ac:dyDescent="0.25">
      <c r="A30" s="25" t="s">
        <v>156</v>
      </c>
      <c r="B30" s="14"/>
      <c r="C30" s="16"/>
      <c r="D30" s="16">
        <f>246872+280127</f>
        <v>526999</v>
      </c>
    </row>
    <row r="31" spans="1:5" ht="15.75" x14ac:dyDescent="0.25">
      <c r="A31" s="25"/>
      <c r="B31" s="14"/>
      <c r="C31" s="16"/>
      <c r="D31" s="16"/>
      <c r="E31" s="16"/>
    </row>
    <row r="32" spans="1:5" ht="15.75" x14ac:dyDescent="0.25">
      <c r="A32" s="24"/>
      <c r="B32" s="14"/>
      <c r="C32" s="16"/>
      <c r="D32" s="16"/>
      <c r="E32" s="16"/>
    </row>
    <row r="33" spans="1:7" ht="15.75" x14ac:dyDescent="0.25">
      <c r="A33" s="24"/>
      <c r="B33" s="66"/>
      <c r="C33" s="67"/>
      <c r="D33" s="67"/>
      <c r="E33" s="67"/>
    </row>
    <row r="34" spans="1:7" ht="15.75" x14ac:dyDescent="0.25">
      <c r="A34" s="25"/>
      <c r="B34" s="14"/>
      <c r="C34" s="16"/>
      <c r="D34" s="16"/>
    </row>
    <row r="35" spans="1:7" ht="15.75" x14ac:dyDescent="0.25">
      <c r="A35" s="25"/>
      <c r="B35" s="14"/>
      <c r="C35" s="16"/>
      <c r="D35" s="16"/>
      <c r="E35" s="16"/>
    </row>
    <row r="36" spans="1:7" ht="15.75" x14ac:dyDescent="0.25">
      <c r="A36" s="24"/>
      <c r="B36" s="66"/>
      <c r="C36" s="67"/>
      <c r="D36" s="67"/>
      <c r="E36" s="67"/>
    </row>
    <row r="37" spans="1:7" ht="15.75" x14ac:dyDescent="0.25">
      <c r="A37" s="25"/>
      <c r="B37" s="14"/>
      <c r="C37" s="17"/>
      <c r="D37" s="17"/>
      <c r="E37" s="16"/>
    </row>
    <row r="38" spans="1:7" ht="15.75" x14ac:dyDescent="0.25">
      <c r="A38" s="25"/>
      <c r="B38" s="14"/>
      <c r="C38" s="16"/>
      <c r="D38" s="16"/>
    </row>
    <row r="39" spans="1:7" ht="15.75" x14ac:dyDescent="0.25">
      <c r="A39" s="25"/>
      <c r="B39" s="14"/>
      <c r="C39" s="16"/>
      <c r="D39" s="16"/>
      <c r="E39" s="16"/>
    </row>
    <row r="40" spans="1:7" ht="15.75" x14ac:dyDescent="0.25">
      <c r="A40" s="26"/>
      <c r="B40" s="2"/>
      <c r="C40" s="7"/>
      <c r="D40" s="6"/>
      <c r="E40" s="6"/>
    </row>
    <row r="41" spans="1:7" ht="16.5" thickBot="1" x14ac:dyDescent="0.3">
      <c r="A41" s="24" t="s">
        <v>6</v>
      </c>
      <c r="B41" s="2"/>
      <c r="C41" s="7"/>
      <c r="D41" s="6"/>
      <c r="E41" s="8">
        <f>SUM(E9,E14,E20,E26)</f>
        <v>9533000</v>
      </c>
    </row>
    <row r="42" spans="1:7" ht="16.5" thickTop="1" x14ac:dyDescent="0.25">
      <c r="A42" s="2" t="s">
        <v>30</v>
      </c>
      <c r="B42" s="2"/>
      <c r="C42" s="7"/>
      <c r="D42" s="19" t="s">
        <v>16</v>
      </c>
      <c r="E42" s="7"/>
      <c r="G42" s="20"/>
    </row>
    <row r="43" spans="1:7" ht="15.75" x14ac:dyDescent="0.25">
      <c r="A43" s="28" t="s">
        <v>7</v>
      </c>
      <c r="B43" s="40">
        <f ca="1">TODAY()</f>
        <v>44169</v>
      </c>
      <c r="C43" s="7"/>
      <c r="D43" s="29">
        <f>SUM(D9,D14,D20,D26)</f>
        <v>5269991</v>
      </c>
      <c r="E43" s="7"/>
      <c r="G43" s="1"/>
    </row>
    <row r="44" spans="1:7" ht="16.5" customHeight="1" x14ac:dyDescent="0.25">
      <c r="A44" s="2" t="s">
        <v>92</v>
      </c>
      <c r="B44" s="2"/>
      <c r="C44" s="7"/>
      <c r="D44" s="7"/>
      <c r="E44" s="7"/>
    </row>
    <row r="45" spans="1:7" ht="15.75" x14ac:dyDescent="0.25">
      <c r="A45" s="2" t="s">
        <v>31</v>
      </c>
      <c r="B45" s="2"/>
      <c r="C45" s="7"/>
      <c r="D45" s="7"/>
      <c r="E45" s="7"/>
    </row>
    <row r="46" spans="1:7" x14ac:dyDescent="0.25">
      <c r="A46" s="72" t="s">
        <v>50</v>
      </c>
      <c r="C46" s="1"/>
      <c r="D46" s="1"/>
      <c r="E46" s="1"/>
    </row>
    <row r="47" spans="1:7" x14ac:dyDescent="0.25">
      <c r="A47" s="73" t="s">
        <v>47</v>
      </c>
      <c r="C47" s="1"/>
      <c r="D47" s="1"/>
      <c r="E47" s="1"/>
    </row>
    <row r="48" spans="1:7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</sheetData>
  <printOptions horizontalCentered="1"/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G166"/>
  <sheetViews>
    <sheetView zoomScaleNormal="100" workbookViewId="0">
      <selection activeCell="A12" sqref="A12"/>
    </sheetView>
  </sheetViews>
  <sheetFormatPr defaultRowHeight="15" x14ac:dyDescent="0.25"/>
  <cols>
    <col min="1" max="1" width="34.85546875" customWidth="1"/>
    <col min="2" max="2" width="21.7109375" customWidth="1"/>
    <col min="3" max="3" width="15.28515625" customWidth="1"/>
    <col min="4" max="4" width="13.85546875" customWidth="1"/>
    <col min="5" max="5" width="27.5703125" bestFit="1" customWidth="1"/>
    <col min="7" max="7" width="11.7109375" bestFit="1" customWidth="1"/>
  </cols>
  <sheetData>
    <row r="1" spans="1:5" ht="15.75" x14ac:dyDescent="0.25">
      <c r="A1" s="21" t="s">
        <v>0</v>
      </c>
      <c r="B1" s="17"/>
      <c r="C1" s="17"/>
      <c r="D1" s="17"/>
      <c r="E1" s="17"/>
    </row>
    <row r="2" spans="1:5" ht="15.75" x14ac:dyDescent="0.25">
      <c r="A2" s="31" t="s">
        <v>146</v>
      </c>
      <c r="B2" s="35"/>
      <c r="C2" s="35"/>
      <c r="D2" s="35"/>
      <c r="E2" s="35"/>
    </row>
    <row r="3" spans="1:5" ht="15.75" x14ac:dyDescent="0.25">
      <c r="A3" s="31" t="s">
        <v>32</v>
      </c>
      <c r="B3" s="35"/>
      <c r="C3" s="35"/>
      <c r="D3" s="35"/>
      <c r="E3" s="35"/>
    </row>
    <row r="4" spans="1:5" ht="15.75" x14ac:dyDescent="0.25">
      <c r="A4" s="31" t="s">
        <v>26</v>
      </c>
      <c r="B4" s="35"/>
      <c r="C4" s="35"/>
      <c r="D4" s="35"/>
      <c r="E4" s="74" t="s">
        <v>114</v>
      </c>
    </row>
    <row r="5" spans="1:5" ht="15.75" x14ac:dyDescent="0.25">
      <c r="A5" s="42" t="s">
        <v>42</v>
      </c>
      <c r="B5" s="35"/>
      <c r="C5" s="35"/>
      <c r="D5" s="35"/>
      <c r="E5" s="64" t="s">
        <v>157</v>
      </c>
    </row>
    <row r="6" spans="1:5" ht="20.25" customHeight="1" x14ac:dyDescent="0.25">
      <c r="A6" s="31" t="s">
        <v>33</v>
      </c>
      <c r="B6" s="35"/>
      <c r="C6" s="35"/>
      <c r="D6" s="35"/>
      <c r="E6" s="35"/>
    </row>
    <row r="7" spans="1:5" ht="29.25" customHeight="1" x14ac:dyDescent="0.25">
      <c r="A7" s="79" t="s">
        <v>1</v>
      </c>
      <c r="B7" s="79" t="s">
        <v>2</v>
      </c>
      <c r="C7" s="80" t="s">
        <v>3</v>
      </c>
      <c r="D7" s="81" t="s">
        <v>4</v>
      </c>
      <c r="E7" s="80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170</v>
      </c>
      <c r="B9" s="66" t="s">
        <v>115</v>
      </c>
      <c r="C9" s="67">
        <v>2767556</v>
      </c>
      <c r="D9" s="67">
        <v>0</v>
      </c>
      <c r="E9" s="68">
        <f>+C9+D9</f>
        <v>2767556</v>
      </c>
    </row>
    <row r="10" spans="1:5" ht="15.75" x14ac:dyDescent="0.25">
      <c r="A10" s="25" t="s">
        <v>11</v>
      </c>
      <c r="B10" s="14"/>
      <c r="C10" s="16"/>
      <c r="D10" s="16"/>
      <c r="E10" s="12"/>
    </row>
    <row r="11" spans="1:5" ht="15.75" x14ac:dyDescent="0.25">
      <c r="A11" s="25" t="s">
        <v>152</v>
      </c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5"/>
      <c r="B13" s="14"/>
      <c r="C13" s="16"/>
      <c r="D13" s="16"/>
      <c r="E13" s="12"/>
    </row>
    <row r="14" spans="1:5" ht="15.75" x14ac:dyDescent="0.25">
      <c r="A14" s="24" t="s">
        <v>171</v>
      </c>
      <c r="B14" s="66" t="s">
        <v>116</v>
      </c>
      <c r="C14" s="67">
        <v>439992</v>
      </c>
      <c r="D14" s="67">
        <v>2195573</v>
      </c>
      <c r="E14" s="68">
        <f t="shared" ref="E14:E20" si="0">+D14+C14</f>
        <v>2635565</v>
      </c>
    </row>
    <row r="15" spans="1:5" ht="15.75" x14ac:dyDescent="0.25">
      <c r="A15" s="25" t="s">
        <v>14</v>
      </c>
      <c r="B15" s="14"/>
      <c r="C15" s="17"/>
      <c r="D15" s="17"/>
      <c r="E15" s="12"/>
    </row>
    <row r="16" spans="1:5" ht="15.75" x14ac:dyDescent="0.25">
      <c r="A16" s="25" t="s">
        <v>89</v>
      </c>
      <c r="B16" s="14"/>
      <c r="C16" s="12"/>
      <c r="D16" s="17"/>
    </row>
    <row r="17" spans="1:7" ht="15.75" x14ac:dyDescent="0.25">
      <c r="A17" s="25" t="s">
        <v>153</v>
      </c>
      <c r="B17" s="14"/>
      <c r="C17" s="12"/>
      <c r="D17" s="17"/>
    </row>
    <row r="18" spans="1:7" ht="15.75" x14ac:dyDescent="0.25">
      <c r="A18" s="25"/>
      <c r="B18" s="14"/>
      <c r="C18" s="17"/>
      <c r="D18" s="17"/>
      <c r="E18" s="12"/>
    </row>
    <row r="19" spans="1:7" ht="15.75" x14ac:dyDescent="0.25">
      <c r="A19" s="25"/>
      <c r="B19" s="14"/>
      <c r="C19" s="17"/>
      <c r="D19" s="17"/>
      <c r="E19" s="12"/>
    </row>
    <row r="20" spans="1:7" ht="15.75" x14ac:dyDescent="0.25">
      <c r="A20" s="24" t="s">
        <v>172</v>
      </c>
      <c r="B20" s="66" t="s">
        <v>117</v>
      </c>
      <c r="C20" s="67">
        <v>520504</v>
      </c>
      <c r="D20" s="67">
        <v>2184054</v>
      </c>
      <c r="E20" s="68">
        <f t="shared" si="0"/>
        <v>2704558</v>
      </c>
    </row>
    <row r="21" spans="1:7" ht="15.75" x14ac:dyDescent="0.25">
      <c r="A21" s="25" t="s">
        <v>15</v>
      </c>
      <c r="B21" s="14"/>
      <c r="C21" s="18"/>
      <c r="D21" s="18"/>
      <c r="E21" s="13"/>
    </row>
    <row r="22" spans="1:7" ht="15.75" x14ac:dyDescent="0.25">
      <c r="A22" s="25" t="s">
        <v>89</v>
      </c>
      <c r="B22" s="14"/>
      <c r="C22" s="16"/>
      <c r="D22" s="16"/>
    </row>
    <row r="23" spans="1:7" ht="15.75" x14ac:dyDescent="0.25">
      <c r="A23" s="25" t="s">
        <v>153</v>
      </c>
      <c r="B23" s="14"/>
      <c r="C23" s="16"/>
      <c r="D23" s="16"/>
    </row>
    <row r="24" spans="1:7" ht="15.75" x14ac:dyDescent="0.25">
      <c r="A24" s="25"/>
      <c r="B24" s="14"/>
      <c r="C24" s="16"/>
      <c r="D24" s="16"/>
      <c r="E24" s="16"/>
    </row>
    <row r="25" spans="1:7" ht="15.75" x14ac:dyDescent="0.25">
      <c r="A25" s="24"/>
      <c r="B25" s="14"/>
      <c r="C25" s="16"/>
      <c r="D25" s="16"/>
      <c r="E25" s="16"/>
    </row>
    <row r="26" spans="1:7" ht="15.75" x14ac:dyDescent="0.25">
      <c r="A26" s="24" t="s">
        <v>173</v>
      </c>
      <c r="B26" s="66" t="s">
        <v>118</v>
      </c>
      <c r="C26" s="67">
        <v>414228</v>
      </c>
      <c r="D26" s="67">
        <v>486626</v>
      </c>
      <c r="E26" s="67">
        <f>+C26+D26</f>
        <v>900854</v>
      </c>
    </row>
    <row r="27" spans="1:7" ht="15.75" x14ac:dyDescent="0.25">
      <c r="A27" s="25" t="s">
        <v>12</v>
      </c>
      <c r="B27" s="14"/>
      <c r="C27" s="16"/>
      <c r="D27" s="16"/>
      <c r="E27" s="16"/>
    </row>
    <row r="28" spans="1:7" ht="15.75" x14ac:dyDescent="0.25">
      <c r="A28" s="25" t="s">
        <v>154</v>
      </c>
      <c r="B28" s="14"/>
      <c r="C28" s="16"/>
      <c r="D28" s="16">
        <v>307506</v>
      </c>
    </row>
    <row r="29" spans="1:7" ht="15.75" x14ac:dyDescent="0.25">
      <c r="A29" s="25" t="s">
        <v>155</v>
      </c>
      <c r="B29" s="17"/>
      <c r="C29" s="16"/>
      <c r="D29" s="16">
        <f>48888+57834</f>
        <v>106722</v>
      </c>
    </row>
    <row r="30" spans="1:7" ht="15.75" x14ac:dyDescent="0.25">
      <c r="A30" s="25" t="s">
        <v>156</v>
      </c>
      <c r="B30" s="14"/>
      <c r="C30" s="16"/>
      <c r="D30" s="16">
        <f>243953+242673</f>
        <v>486626</v>
      </c>
      <c r="G30" s="1"/>
    </row>
    <row r="31" spans="1:7" ht="15.75" x14ac:dyDescent="0.25">
      <c r="A31" s="25"/>
      <c r="B31" s="14"/>
      <c r="C31" s="16"/>
      <c r="D31" s="16"/>
      <c r="E31" s="16"/>
      <c r="G31" s="1"/>
    </row>
    <row r="32" spans="1:7" ht="15.75" x14ac:dyDescent="0.25">
      <c r="A32" s="24"/>
      <c r="B32" s="14"/>
      <c r="C32" s="16"/>
      <c r="D32" s="16"/>
      <c r="E32" s="16"/>
      <c r="G32" s="1"/>
    </row>
    <row r="33" spans="1:7" ht="15.75" x14ac:dyDescent="0.25">
      <c r="A33" s="24"/>
      <c r="B33" s="66"/>
      <c r="C33" s="67"/>
      <c r="D33" s="67"/>
      <c r="E33" s="67"/>
      <c r="G33" s="1"/>
    </row>
    <row r="34" spans="1:7" ht="15.75" x14ac:dyDescent="0.25">
      <c r="A34" s="25"/>
      <c r="B34" s="14"/>
      <c r="C34" s="16"/>
      <c r="D34" s="16"/>
      <c r="G34" s="1"/>
    </row>
    <row r="35" spans="1:7" ht="15.75" x14ac:dyDescent="0.25">
      <c r="A35" s="25"/>
      <c r="B35" s="14"/>
      <c r="C35" s="16"/>
      <c r="D35" s="16"/>
      <c r="G35" s="1"/>
    </row>
    <row r="36" spans="1:7" ht="15.75" x14ac:dyDescent="0.25">
      <c r="A36" s="24"/>
      <c r="B36" s="14"/>
      <c r="C36" s="16"/>
      <c r="D36" s="16"/>
      <c r="E36" s="16"/>
      <c r="G36" s="1"/>
    </row>
    <row r="37" spans="1:7" ht="15.75" x14ac:dyDescent="0.25">
      <c r="A37" s="24"/>
      <c r="B37" s="66"/>
      <c r="C37" s="67"/>
      <c r="D37" s="67"/>
      <c r="E37" s="67"/>
      <c r="G37" s="1"/>
    </row>
    <row r="38" spans="1:7" ht="15.75" x14ac:dyDescent="0.25">
      <c r="A38" s="25"/>
      <c r="B38" s="14"/>
      <c r="C38" s="17"/>
      <c r="D38" s="17"/>
      <c r="E38" s="16"/>
      <c r="G38" s="1"/>
    </row>
    <row r="39" spans="1:7" ht="15.75" x14ac:dyDescent="0.25">
      <c r="A39" s="25"/>
      <c r="B39" s="14"/>
      <c r="C39" s="16"/>
      <c r="D39" s="16"/>
      <c r="E39" s="16"/>
      <c r="G39" s="1"/>
    </row>
    <row r="40" spans="1:7" ht="15.75" x14ac:dyDescent="0.25">
      <c r="A40" s="24"/>
      <c r="B40" s="14"/>
      <c r="C40" s="16"/>
      <c r="D40" s="16"/>
      <c r="E40" s="16"/>
      <c r="G40" s="1"/>
    </row>
    <row r="41" spans="1:7" ht="15.75" x14ac:dyDescent="0.25">
      <c r="A41" s="35"/>
      <c r="B41" s="2"/>
      <c r="C41" s="7"/>
      <c r="D41" s="6"/>
      <c r="E41" s="6"/>
    </row>
    <row r="42" spans="1:7" ht="15.75" x14ac:dyDescent="0.25">
      <c r="A42" s="2"/>
      <c r="B42" s="2"/>
      <c r="C42" s="7"/>
      <c r="D42" s="6"/>
      <c r="E42" s="6"/>
    </row>
    <row r="43" spans="1:7" ht="16.5" thickBot="1" x14ac:dyDescent="0.3">
      <c r="A43" s="24" t="s">
        <v>6</v>
      </c>
      <c r="B43" s="2"/>
      <c r="C43" s="7"/>
      <c r="D43" s="6"/>
      <c r="E43" s="8">
        <f>SUM(E26,E20,E14,E9)</f>
        <v>9008533</v>
      </c>
      <c r="G43" s="1"/>
    </row>
    <row r="44" spans="1:7" ht="16.5" thickTop="1" x14ac:dyDescent="0.25">
      <c r="A44" s="2" t="s">
        <v>21</v>
      </c>
      <c r="B44" s="2"/>
      <c r="C44" s="7"/>
      <c r="D44" s="19" t="s">
        <v>16</v>
      </c>
      <c r="E44" s="7"/>
      <c r="G44" s="1"/>
    </row>
    <row r="45" spans="1:7" ht="15.75" x14ac:dyDescent="0.25">
      <c r="A45" s="28" t="s">
        <v>7</v>
      </c>
      <c r="B45" s="40">
        <f ca="1">TODAY()</f>
        <v>44169</v>
      </c>
      <c r="C45" s="7"/>
      <c r="D45" s="29">
        <f>SUM(D9,D14,D20,D26)</f>
        <v>4866253</v>
      </c>
      <c r="E45" s="7"/>
    </row>
    <row r="46" spans="1:7" ht="15.75" x14ac:dyDescent="0.25">
      <c r="A46" s="2" t="s">
        <v>92</v>
      </c>
      <c r="B46" s="2"/>
      <c r="C46" s="7"/>
      <c r="D46" s="7"/>
      <c r="E46" s="7"/>
    </row>
    <row r="47" spans="1:7" ht="15.75" x14ac:dyDescent="0.25">
      <c r="A47" s="2" t="s">
        <v>8</v>
      </c>
      <c r="B47" s="2"/>
      <c r="C47" s="7"/>
      <c r="D47" s="7"/>
      <c r="E47" s="7"/>
    </row>
    <row r="48" spans="1:7" x14ac:dyDescent="0.25">
      <c r="A48" s="72" t="s">
        <v>50</v>
      </c>
      <c r="C48" s="1"/>
      <c r="D48" s="1"/>
      <c r="E48" s="1"/>
    </row>
    <row r="49" spans="1:5" x14ac:dyDescent="0.25">
      <c r="A49" s="73" t="s">
        <v>47</v>
      </c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C51" s="1"/>
      <c r="D51" s="1"/>
      <c r="E51" s="1"/>
    </row>
    <row r="52" spans="1:5" x14ac:dyDescent="0.25">
      <c r="C52" s="1"/>
      <c r="D52" s="1"/>
      <c r="E52" s="1"/>
    </row>
    <row r="53" spans="1:5" x14ac:dyDescent="0.25">
      <c r="C53" s="1"/>
      <c r="D53" s="1"/>
      <c r="E53" s="1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C58" s="1"/>
      <c r="D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</sheetData>
  <printOptions horizontalCentered="1"/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  <pageSetUpPr fitToPage="1"/>
  </sheetPr>
  <dimension ref="A1:G126"/>
  <sheetViews>
    <sheetView topLeftCell="A4" zoomScaleNormal="100" workbookViewId="0">
      <selection activeCell="A12" sqref="A12"/>
    </sheetView>
  </sheetViews>
  <sheetFormatPr defaultRowHeight="15" x14ac:dyDescent="0.25"/>
  <cols>
    <col min="1" max="1" width="43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  <col min="7" max="7" width="11.7109375" bestFit="1" customWidth="1"/>
  </cols>
  <sheetData>
    <row r="1" spans="1:7" ht="15.75" x14ac:dyDescent="0.25">
      <c r="A1" s="21" t="s">
        <v>0</v>
      </c>
    </row>
    <row r="2" spans="1:7" ht="15.75" x14ac:dyDescent="0.25">
      <c r="A2" s="31" t="s">
        <v>34</v>
      </c>
      <c r="B2" s="2"/>
      <c r="C2" s="2"/>
      <c r="D2" s="2"/>
      <c r="E2" s="2"/>
    </row>
    <row r="3" spans="1:7" ht="15.75" x14ac:dyDescent="0.25">
      <c r="A3" s="31" t="s">
        <v>49</v>
      </c>
      <c r="B3" s="2"/>
      <c r="C3" s="2"/>
      <c r="D3" s="2"/>
      <c r="E3" s="2"/>
    </row>
    <row r="4" spans="1:7" ht="15.75" x14ac:dyDescent="0.25">
      <c r="A4" s="46" t="s">
        <v>76</v>
      </c>
      <c r="B4" s="2"/>
      <c r="C4" s="2"/>
      <c r="D4" s="2"/>
      <c r="E4" s="64" t="s">
        <v>119</v>
      </c>
    </row>
    <row r="5" spans="1:7" ht="15.75" x14ac:dyDescent="0.25">
      <c r="A5" s="31" t="s">
        <v>43</v>
      </c>
      <c r="B5" s="2"/>
      <c r="C5" s="2"/>
      <c r="D5" s="2"/>
      <c r="E5" s="64" t="s">
        <v>157</v>
      </c>
    </row>
    <row r="6" spans="1:7" ht="15.75" x14ac:dyDescent="0.25">
      <c r="A6" s="31"/>
      <c r="B6" s="2"/>
      <c r="C6" s="2"/>
      <c r="D6" s="2"/>
      <c r="E6" s="2"/>
    </row>
    <row r="7" spans="1:7" ht="29.25" customHeight="1" x14ac:dyDescent="0.25">
      <c r="A7" s="76" t="s">
        <v>1</v>
      </c>
      <c r="B7" s="76" t="s">
        <v>2</v>
      </c>
      <c r="C7" s="77" t="s">
        <v>3</v>
      </c>
      <c r="D7" s="78" t="s">
        <v>4</v>
      </c>
      <c r="E7" s="77" t="s">
        <v>5</v>
      </c>
    </row>
    <row r="8" spans="1:7" ht="29.25" customHeight="1" x14ac:dyDescent="0.25">
      <c r="A8" s="37"/>
      <c r="B8" s="37"/>
      <c r="C8" s="38"/>
      <c r="D8" s="37"/>
      <c r="E8" s="38"/>
    </row>
    <row r="9" spans="1:7" ht="15.75" x14ac:dyDescent="0.25">
      <c r="A9" s="24" t="s">
        <v>166</v>
      </c>
      <c r="B9" s="66" t="s">
        <v>120</v>
      </c>
      <c r="C9" s="67">
        <v>1681089</v>
      </c>
      <c r="D9" s="67">
        <v>0</v>
      </c>
      <c r="E9" s="68">
        <f>+C9+D9</f>
        <v>1681089</v>
      </c>
    </row>
    <row r="10" spans="1:7" ht="15.75" x14ac:dyDescent="0.25">
      <c r="A10" s="25" t="s">
        <v>11</v>
      </c>
      <c r="B10" s="14"/>
      <c r="C10" s="16"/>
      <c r="D10" s="16"/>
      <c r="E10" s="12"/>
    </row>
    <row r="11" spans="1:7" ht="15.75" x14ac:dyDescent="0.25">
      <c r="A11" s="25" t="s">
        <v>152</v>
      </c>
      <c r="B11" s="14"/>
      <c r="C11" s="16"/>
      <c r="D11" s="16"/>
      <c r="E11" s="12"/>
    </row>
    <row r="12" spans="1:7" ht="15.75" x14ac:dyDescent="0.25">
      <c r="A12" s="25"/>
      <c r="B12" s="14"/>
      <c r="C12" s="16"/>
      <c r="D12" s="16"/>
      <c r="E12" s="12"/>
    </row>
    <row r="13" spans="1:7" ht="15.75" x14ac:dyDescent="0.25">
      <c r="A13" s="25"/>
      <c r="B13" s="14"/>
      <c r="C13" s="16"/>
      <c r="D13" s="16"/>
      <c r="E13" s="12"/>
    </row>
    <row r="14" spans="1:7" ht="15.75" x14ac:dyDescent="0.25">
      <c r="A14" s="24" t="s">
        <v>167</v>
      </c>
      <c r="B14" s="66" t="s">
        <v>121</v>
      </c>
      <c r="C14" s="67">
        <v>273313</v>
      </c>
      <c r="D14" s="67">
        <v>1363847</v>
      </c>
      <c r="E14" s="68">
        <f t="shared" ref="E14:E20" si="0">+D14+C14</f>
        <v>1637160</v>
      </c>
      <c r="F14" s="17"/>
      <c r="G14" s="17"/>
    </row>
    <row r="15" spans="1:7" ht="15.75" x14ac:dyDescent="0.25">
      <c r="A15" s="25" t="s">
        <v>14</v>
      </c>
      <c r="B15" s="14"/>
      <c r="C15" s="17"/>
      <c r="D15" s="17"/>
      <c r="E15" s="12"/>
      <c r="F15" s="17"/>
      <c r="G15" s="17"/>
    </row>
    <row r="16" spans="1:7" ht="15.75" x14ac:dyDescent="0.25">
      <c r="A16" s="25" t="s">
        <v>89</v>
      </c>
      <c r="B16" s="14"/>
      <c r="C16" s="12"/>
      <c r="D16" s="17"/>
      <c r="F16" s="17"/>
      <c r="G16" s="17"/>
    </row>
    <row r="17" spans="1:7" ht="15.75" x14ac:dyDescent="0.25">
      <c r="A17" s="25" t="s">
        <v>153</v>
      </c>
      <c r="B17" s="14"/>
      <c r="C17" s="12"/>
      <c r="D17" s="17"/>
      <c r="F17" s="17"/>
      <c r="G17" s="17"/>
    </row>
    <row r="18" spans="1:7" ht="15.75" x14ac:dyDescent="0.25">
      <c r="A18" s="25"/>
      <c r="B18" s="14"/>
      <c r="C18" s="17"/>
      <c r="D18" s="17"/>
      <c r="E18" s="12"/>
      <c r="F18" s="17"/>
      <c r="G18" s="17"/>
    </row>
    <row r="19" spans="1:7" ht="15.75" x14ac:dyDescent="0.25">
      <c r="A19" s="25"/>
      <c r="B19" s="14"/>
      <c r="C19" s="17"/>
      <c r="D19" s="17"/>
      <c r="E19" s="12"/>
      <c r="F19" s="17"/>
      <c r="G19" s="17"/>
    </row>
    <row r="20" spans="1:7" ht="15.75" x14ac:dyDescent="0.25">
      <c r="A20" s="24" t="s">
        <v>168</v>
      </c>
      <c r="B20" s="66" t="s">
        <v>122</v>
      </c>
      <c r="C20" s="67">
        <v>282973</v>
      </c>
      <c r="D20" s="67">
        <v>1187367</v>
      </c>
      <c r="E20" s="68">
        <f t="shared" si="0"/>
        <v>1470340</v>
      </c>
      <c r="F20" s="17"/>
      <c r="G20" s="17"/>
    </row>
    <row r="21" spans="1:7" ht="15.75" x14ac:dyDescent="0.25">
      <c r="A21" s="25" t="s">
        <v>15</v>
      </c>
      <c r="B21" s="14"/>
      <c r="C21" s="18"/>
      <c r="D21" s="18"/>
      <c r="E21" s="13"/>
      <c r="F21" s="17"/>
      <c r="G21" s="17"/>
    </row>
    <row r="22" spans="1:7" ht="15.75" x14ac:dyDescent="0.25">
      <c r="A22" s="25" t="s">
        <v>89</v>
      </c>
      <c r="B22" s="14"/>
      <c r="C22" s="16"/>
      <c r="D22" s="16"/>
      <c r="F22" s="17"/>
      <c r="G22" s="17"/>
    </row>
    <row r="23" spans="1:7" ht="15.75" x14ac:dyDescent="0.25">
      <c r="A23" s="25" t="s">
        <v>153</v>
      </c>
      <c r="B23" s="14"/>
      <c r="C23" s="16"/>
      <c r="D23" s="16"/>
      <c r="F23" s="17"/>
      <c r="G23" s="17"/>
    </row>
    <row r="24" spans="1:7" ht="15.75" x14ac:dyDescent="0.25">
      <c r="A24" s="25"/>
      <c r="B24" s="14"/>
      <c r="C24" s="16"/>
      <c r="D24" s="16"/>
      <c r="E24" s="16"/>
      <c r="F24" s="17"/>
      <c r="G24" s="17"/>
    </row>
    <row r="25" spans="1:7" ht="15.75" x14ac:dyDescent="0.25">
      <c r="A25" s="24"/>
      <c r="B25" s="14"/>
      <c r="C25" s="16"/>
      <c r="D25" s="16"/>
      <c r="E25" s="16"/>
      <c r="F25" s="17"/>
      <c r="G25" s="17"/>
    </row>
    <row r="26" spans="1:7" ht="15.75" x14ac:dyDescent="0.25">
      <c r="A26" s="24" t="s">
        <v>169</v>
      </c>
      <c r="B26" s="66" t="s">
        <v>123</v>
      </c>
      <c r="C26" s="67">
        <v>248597</v>
      </c>
      <c r="D26" s="67">
        <v>283469</v>
      </c>
      <c r="E26" s="67">
        <f>+C26+D26</f>
        <v>532066</v>
      </c>
      <c r="F26" s="17"/>
      <c r="G26" s="17"/>
    </row>
    <row r="27" spans="1:7" ht="15.75" x14ac:dyDescent="0.25">
      <c r="A27" s="25" t="s">
        <v>12</v>
      </c>
      <c r="B27" s="14"/>
      <c r="C27" s="16"/>
      <c r="D27" s="16"/>
      <c r="E27" s="16"/>
      <c r="F27" s="17"/>
      <c r="G27" s="17"/>
    </row>
    <row r="28" spans="1:7" ht="15.75" x14ac:dyDescent="0.25">
      <c r="A28" s="25" t="s">
        <v>154</v>
      </c>
      <c r="B28" s="14"/>
      <c r="C28" s="16"/>
      <c r="D28" s="16">
        <v>186788</v>
      </c>
      <c r="F28" s="17"/>
      <c r="G28" s="17"/>
    </row>
    <row r="29" spans="1:7" ht="15.75" x14ac:dyDescent="0.25">
      <c r="A29" s="25" t="s">
        <v>155</v>
      </c>
      <c r="B29" s="17"/>
      <c r="C29" s="16"/>
      <c r="D29" s="16">
        <v>61809</v>
      </c>
      <c r="F29" s="17"/>
      <c r="G29" s="17"/>
    </row>
    <row r="30" spans="1:7" ht="15.75" x14ac:dyDescent="0.25">
      <c r="A30" s="25" t="s">
        <v>156</v>
      </c>
      <c r="B30" s="14"/>
      <c r="C30" s="16"/>
      <c r="D30" s="16">
        <f>151539+131930</f>
        <v>283469</v>
      </c>
      <c r="F30" s="17"/>
      <c r="G30" s="17"/>
    </row>
    <row r="31" spans="1:7" ht="15.75" x14ac:dyDescent="0.25">
      <c r="A31" s="25"/>
      <c r="B31" s="14"/>
      <c r="C31" s="16"/>
      <c r="D31" s="16"/>
      <c r="E31" s="16"/>
      <c r="F31" s="17"/>
      <c r="G31" s="17"/>
    </row>
    <row r="32" spans="1:7" ht="15.75" x14ac:dyDescent="0.25">
      <c r="A32" s="24"/>
      <c r="B32" s="14"/>
      <c r="C32" s="16"/>
      <c r="D32" s="16"/>
      <c r="E32" s="16"/>
      <c r="F32" s="17"/>
      <c r="G32" s="17"/>
    </row>
    <row r="33" spans="1:7" ht="15.75" x14ac:dyDescent="0.25">
      <c r="A33" s="24"/>
      <c r="B33" s="66"/>
      <c r="C33" s="67"/>
      <c r="D33" s="67"/>
      <c r="E33" s="67"/>
      <c r="F33" s="17"/>
      <c r="G33" s="17"/>
    </row>
    <row r="34" spans="1:7" ht="15.75" x14ac:dyDescent="0.25">
      <c r="A34" s="25"/>
      <c r="B34" s="14"/>
      <c r="C34" s="16"/>
      <c r="D34" s="16"/>
      <c r="F34" s="17"/>
      <c r="G34" s="17"/>
    </row>
    <row r="35" spans="1:7" ht="15.75" x14ac:dyDescent="0.25">
      <c r="A35" s="25"/>
      <c r="B35" s="14"/>
      <c r="C35" s="16"/>
      <c r="D35" s="16"/>
      <c r="F35" s="17"/>
      <c r="G35" s="17"/>
    </row>
    <row r="36" spans="1:7" ht="15.75" x14ac:dyDescent="0.25">
      <c r="A36" s="15"/>
      <c r="B36" s="14"/>
      <c r="C36" s="50"/>
      <c r="D36" s="17"/>
      <c r="E36" s="16"/>
      <c r="F36" s="17"/>
      <c r="G36" s="17"/>
    </row>
    <row r="37" spans="1:7" ht="15.75" x14ac:dyDescent="0.25">
      <c r="A37" s="24"/>
      <c r="B37" s="66"/>
      <c r="C37" s="67"/>
      <c r="D37" s="67"/>
      <c r="E37" s="67"/>
      <c r="F37" s="17"/>
      <c r="G37" s="17"/>
    </row>
    <row r="38" spans="1:7" ht="15.75" x14ac:dyDescent="0.25">
      <c r="A38" s="25"/>
      <c r="B38" s="14"/>
      <c r="C38" s="17"/>
      <c r="D38" s="17"/>
      <c r="E38" s="16"/>
      <c r="F38" s="17"/>
      <c r="G38" s="17"/>
    </row>
    <row r="39" spans="1:7" ht="15.75" x14ac:dyDescent="0.25">
      <c r="A39" s="25"/>
      <c r="B39" s="14"/>
      <c r="C39" s="16"/>
      <c r="D39" s="16"/>
      <c r="E39" s="16"/>
      <c r="F39" s="17"/>
      <c r="G39" s="17"/>
    </row>
    <row r="40" spans="1:7" ht="15.75" x14ac:dyDescent="0.25">
      <c r="A40" s="15"/>
      <c r="B40" s="14"/>
      <c r="C40" s="50"/>
      <c r="D40" s="17"/>
      <c r="E40" s="16"/>
      <c r="F40" s="17"/>
      <c r="G40" s="17"/>
    </row>
    <row r="41" spans="1:7" ht="15.75" x14ac:dyDescent="0.25">
      <c r="A41" s="24"/>
      <c r="B41" s="66"/>
      <c r="C41" s="67"/>
      <c r="D41" s="67"/>
      <c r="E41" s="67"/>
      <c r="F41" s="17"/>
      <c r="G41" s="17"/>
    </row>
    <row r="42" spans="1:7" ht="15.75" x14ac:dyDescent="0.25">
      <c r="A42" s="25"/>
      <c r="B42" s="14"/>
      <c r="C42" s="16"/>
      <c r="D42" s="16"/>
      <c r="E42" s="16"/>
      <c r="F42" s="17"/>
      <c r="G42" s="17"/>
    </row>
    <row r="43" spans="1:7" ht="15.75" x14ac:dyDescent="0.25">
      <c r="A43" s="25"/>
      <c r="B43" s="11"/>
      <c r="C43" s="12"/>
      <c r="D43" s="12"/>
      <c r="E43" s="16"/>
    </row>
    <row r="44" spans="1:7" ht="15.75" x14ac:dyDescent="0.25">
      <c r="A44" s="25"/>
      <c r="B44" s="14"/>
      <c r="C44" s="16"/>
      <c r="D44" s="16"/>
      <c r="E44" s="16"/>
    </row>
    <row r="45" spans="1:7" ht="15.75" x14ac:dyDescent="0.25">
      <c r="A45" s="25"/>
      <c r="B45" s="14"/>
      <c r="C45" s="16"/>
      <c r="D45" s="16"/>
      <c r="E45" s="16"/>
    </row>
    <row r="46" spans="1:7" ht="15.75" x14ac:dyDescent="0.25">
      <c r="A46" s="25"/>
      <c r="B46" s="5"/>
      <c r="C46" s="6"/>
      <c r="D46" s="6"/>
      <c r="E46" s="6"/>
    </row>
    <row r="47" spans="1:7" ht="15.75" x14ac:dyDescent="0.25">
      <c r="A47" s="25" t="s">
        <v>30</v>
      </c>
      <c r="B47" s="2"/>
      <c r="C47" s="7"/>
      <c r="D47" s="6"/>
      <c r="E47" s="6"/>
    </row>
    <row r="48" spans="1:7" ht="16.5" thickBot="1" x14ac:dyDescent="0.3">
      <c r="A48" s="24" t="s">
        <v>6</v>
      </c>
      <c r="B48" s="2"/>
      <c r="C48" s="7"/>
      <c r="D48" s="7"/>
      <c r="E48" s="8">
        <f>SUM(E9,E14,E20,E26)</f>
        <v>5320655</v>
      </c>
    </row>
    <row r="49" spans="1:7" ht="16.5" thickTop="1" x14ac:dyDescent="0.25">
      <c r="A49" s="28" t="s">
        <v>7</v>
      </c>
      <c r="B49" s="40">
        <f ca="1">TODAY()</f>
        <v>44169</v>
      </c>
      <c r="C49" s="7"/>
      <c r="D49" s="19" t="s">
        <v>16</v>
      </c>
      <c r="E49" s="7"/>
      <c r="G49" s="1"/>
    </row>
    <row r="50" spans="1:7" ht="15.75" x14ac:dyDescent="0.25">
      <c r="A50" s="2" t="s">
        <v>92</v>
      </c>
      <c r="B50" s="2"/>
      <c r="C50" s="7"/>
      <c r="D50" s="29">
        <f>SUM(D9,D14,D20,D26)</f>
        <v>2834683</v>
      </c>
      <c r="E50" s="7"/>
    </row>
    <row r="51" spans="1:7" ht="15.75" x14ac:dyDescent="0.25">
      <c r="A51" s="2" t="s">
        <v>8</v>
      </c>
      <c r="B51" s="2"/>
      <c r="C51" s="7"/>
      <c r="D51" s="7"/>
      <c r="E51" s="7"/>
    </row>
    <row r="52" spans="1:7" x14ac:dyDescent="0.25">
      <c r="A52" s="72" t="s">
        <v>59</v>
      </c>
      <c r="C52" s="1"/>
      <c r="D52" s="1"/>
      <c r="E52" s="1"/>
    </row>
    <row r="53" spans="1:7" x14ac:dyDescent="0.25">
      <c r="A53" s="73" t="s">
        <v>47</v>
      </c>
      <c r="C53" s="1"/>
      <c r="D53" s="1"/>
      <c r="E53" s="1"/>
    </row>
    <row r="54" spans="1:7" x14ac:dyDescent="0.25">
      <c r="C54" s="1"/>
      <c r="D54" s="1"/>
      <c r="E54" s="1"/>
    </row>
    <row r="55" spans="1:7" x14ac:dyDescent="0.25">
      <c r="C55" s="1"/>
      <c r="D55" s="1"/>
      <c r="E55" s="1"/>
    </row>
    <row r="56" spans="1:7" x14ac:dyDescent="0.25">
      <c r="C56" s="1"/>
      <c r="D56" s="1"/>
      <c r="E56" s="1"/>
    </row>
    <row r="57" spans="1:7" x14ac:dyDescent="0.25">
      <c r="C57" s="1"/>
      <c r="D57" s="1"/>
      <c r="E57" s="1"/>
    </row>
    <row r="58" spans="1:7" x14ac:dyDescent="0.25">
      <c r="C58" s="1"/>
      <c r="D58" s="1"/>
      <c r="E58" s="1"/>
    </row>
    <row r="59" spans="1:7" x14ac:dyDescent="0.25">
      <c r="C59" s="1"/>
      <c r="D59" s="1"/>
      <c r="E59" s="1"/>
    </row>
    <row r="60" spans="1:7" x14ac:dyDescent="0.25">
      <c r="C60" s="1"/>
      <c r="D60" s="1"/>
      <c r="E60" s="1"/>
    </row>
    <row r="61" spans="1:7" x14ac:dyDescent="0.25">
      <c r="C61" s="1"/>
      <c r="D61" s="1"/>
      <c r="E61" s="1"/>
    </row>
    <row r="62" spans="1:7" x14ac:dyDescent="0.25">
      <c r="C62" s="1"/>
      <c r="D62" s="1"/>
      <c r="E62" s="1"/>
    </row>
    <row r="63" spans="1:7" x14ac:dyDescent="0.25">
      <c r="C63" s="1"/>
      <c r="D63" s="1"/>
      <c r="E63" s="1"/>
    </row>
    <row r="64" spans="1:7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</sheetData>
  <printOptions horizontalCentered="1"/>
  <pageMargins left="0.75" right="0" top="0.75" bottom="0" header="0.3" footer="0"/>
  <pageSetup scale="85" orientation="portrait" r:id="rId1"/>
  <headerFooter>
    <oddHeader>&amp;C&amp;"-,Bold"State of Washington
Employment Security Department
Notice of Fund Availability
NFA PY20/FY21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  <pageSetUpPr fitToPage="1"/>
  </sheetPr>
  <dimension ref="A1:K172"/>
  <sheetViews>
    <sheetView zoomScaleNormal="100" workbookViewId="0">
      <selection activeCell="D16" sqref="D16"/>
    </sheetView>
  </sheetViews>
  <sheetFormatPr defaultRowHeight="15" x14ac:dyDescent="0.25"/>
  <cols>
    <col min="1" max="1" width="47.5703125" customWidth="1"/>
    <col min="2" max="2" width="14" customWidth="1"/>
    <col min="3" max="3" width="14.140625" customWidth="1"/>
    <col min="4" max="4" width="13.85546875" customWidth="1"/>
    <col min="5" max="5" width="27" bestFit="1" customWidth="1"/>
    <col min="6" max="8" width="11.7109375" bestFit="1" customWidth="1"/>
  </cols>
  <sheetData>
    <row r="1" spans="1:5" ht="15.75" x14ac:dyDescent="0.25">
      <c r="A1" s="21" t="s">
        <v>0</v>
      </c>
      <c r="B1" s="17"/>
      <c r="C1" s="17"/>
      <c r="D1" s="17"/>
      <c r="E1" s="17"/>
    </row>
    <row r="2" spans="1:5" ht="15.75" x14ac:dyDescent="0.25">
      <c r="A2" s="31" t="s">
        <v>35</v>
      </c>
      <c r="B2" s="35"/>
      <c r="C2" s="35"/>
      <c r="D2" s="35"/>
      <c r="E2" s="35"/>
    </row>
    <row r="3" spans="1:5" ht="15.75" x14ac:dyDescent="0.25">
      <c r="A3" s="31" t="s">
        <v>44</v>
      </c>
      <c r="B3" s="35"/>
      <c r="C3" s="35"/>
      <c r="D3" s="35"/>
      <c r="E3" s="35"/>
    </row>
    <row r="4" spans="1:5" ht="15.75" x14ac:dyDescent="0.25">
      <c r="A4" s="31" t="s">
        <v>45</v>
      </c>
      <c r="B4" s="35"/>
      <c r="C4" s="35"/>
      <c r="D4" s="35"/>
      <c r="E4" s="74" t="s">
        <v>62</v>
      </c>
    </row>
    <row r="5" spans="1:5" ht="15.75" x14ac:dyDescent="0.25">
      <c r="A5" s="31" t="s">
        <v>46</v>
      </c>
      <c r="B5" s="35"/>
      <c r="C5" s="35"/>
      <c r="D5" s="35"/>
      <c r="E5" s="64" t="s">
        <v>157</v>
      </c>
    </row>
    <row r="6" spans="1:5" ht="20.25" customHeight="1" x14ac:dyDescent="0.25">
      <c r="B6" s="35"/>
      <c r="C6" s="35"/>
      <c r="D6" s="35"/>
      <c r="E6" s="35"/>
    </row>
    <row r="7" spans="1:5" ht="29.25" customHeight="1" x14ac:dyDescent="0.25">
      <c r="A7" s="79" t="s">
        <v>1</v>
      </c>
      <c r="B7" s="79" t="s">
        <v>2</v>
      </c>
      <c r="C7" s="80" t="s">
        <v>3</v>
      </c>
      <c r="D7" s="81" t="s">
        <v>4</v>
      </c>
      <c r="E7" s="80" t="s">
        <v>5</v>
      </c>
    </row>
    <row r="8" spans="1:5" ht="29.25" customHeight="1" x14ac:dyDescent="0.25">
      <c r="A8" s="37"/>
      <c r="B8" s="37"/>
      <c r="C8" s="38"/>
      <c r="D8" s="37"/>
      <c r="E8" s="38"/>
    </row>
    <row r="9" spans="1:5" ht="15.75" x14ac:dyDescent="0.25">
      <c r="A9" s="24" t="s">
        <v>158</v>
      </c>
      <c r="B9" s="66" t="s">
        <v>124</v>
      </c>
      <c r="C9" s="67">
        <v>1201993</v>
      </c>
      <c r="D9" s="67">
        <v>0</v>
      </c>
      <c r="E9" s="68">
        <f>+C9+D9</f>
        <v>1201993</v>
      </c>
    </row>
    <row r="10" spans="1:5" ht="15.75" x14ac:dyDescent="0.25">
      <c r="A10" s="25" t="s">
        <v>11</v>
      </c>
      <c r="B10" s="14"/>
      <c r="C10" s="16"/>
      <c r="D10" s="16"/>
      <c r="E10" s="12"/>
    </row>
    <row r="11" spans="1:5" ht="15.75" x14ac:dyDescent="0.25">
      <c r="A11" s="25" t="s">
        <v>152</v>
      </c>
      <c r="B11" s="14"/>
      <c r="C11" s="16"/>
      <c r="D11" s="16"/>
      <c r="E11" s="12"/>
    </row>
    <row r="12" spans="1:5" ht="15.75" x14ac:dyDescent="0.25">
      <c r="A12" s="25"/>
      <c r="B12" s="14"/>
      <c r="C12" s="16"/>
      <c r="D12" s="16"/>
      <c r="E12" s="12"/>
    </row>
    <row r="13" spans="1:5" ht="15.75" x14ac:dyDescent="0.25">
      <c r="A13" s="25"/>
      <c r="B13" s="14"/>
      <c r="C13" s="16"/>
      <c r="D13" s="16"/>
      <c r="E13" s="12"/>
    </row>
    <row r="14" spans="1:5" ht="15.75" x14ac:dyDescent="0.25">
      <c r="A14" s="24" t="s">
        <v>159</v>
      </c>
      <c r="B14" s="66" t="s">
        <v>125</v>
      </c>
      <c r="C14" s="67">
        <v>190134</v>
      </c>
      <c r="D14" s="67">
        <v>948774</v>
      </c>
      <c r="E14" s="68">
        <f t="shared" ref="E14:E20" si="0">+D14+C14</f>
        <v>1138908</v>
      </c>
    </row>
    <row r="15" spans="1:5" ht="15.75" x14ac:dyDescent="0.25">
      <c r="A15" s="25" t="s">
        <v>14</v>
      </c>
      <c r="B15" s="14"/>
      <c r="C15" s="17"/>
      <c r="D15" s="17"/>
      <c r="E15" s="12"/>
    </row>
    <row r="16" spans="1:5" ht="15.75" x14ac:dyDescent="0.25">
      <c r="A16" s="25" t="s">
        <v>89</v>
      </c>
      <c r="B16" s="14"/>
      <c r="C16" s="12"/>
      <c r="D16" s="17"/>
    </row>
    <row r="17" spans="1:7" ht="15.75" x14ac:dyDescent="0.25">
      <c r="A17" s="25" t="s">
        <v>153</v>
      </c>
      <c r="B17" s="14"/>
      <c r="C17" s="12"/>
      <c r="D17" s="17"/>
    </row>
    <row r="18" spans="1:7" ht="15.75" x14ac:dyDescent="0.25">
      <c r="A18" s="25"/>
      <c r="B18" s="14"/>
      <c r="C18" s="17"/>
      <c r="D18" s="17"/>
      <c r="E18" s="12"/>
    </row>
    <row r="19" spans="1:7" ht="15.75" x14ac:dyDescent="0.25">
      <c r="A19" s="25"/>
      <c r="B19" s="14"/>
      <c r="C19" s="17"/>
      <c r="D19" s="17"/>
      <c r="E19" s="12"/>
    </row>
    <row r="20" spans="1:7" ht="15.75" x14ac:dyDescent="0.25">
      <c r="A20" s="24" t="s">
        <v>160</v>
      </c>
      <c r="B20" s="66" t="s">
        <v>126</v>
      </c>
      <c r="C20" s="67">
        <v>233543</v>
      </c>
      <c r="D20" s="67">
        <v>979955</v>
      </c>
      <c r="E20" s="68">
        <f t="shared" si="0"/>
        <v>1213498</v>
      </c>
    </row>
    <row r="21" spans="1:7" ht="15.75" x14ac:dyDescent="0.25">
      <c r="A21" s="25" t="s">
        <v>15</v>
      </c>
      <c r="B21" s="14"/>
      <c r="C21" s="18"/>
      <c r="D21" s="18"/>
      <c r="E21" s="13"/>
    </row>
    <row r="22" spans="1:7" ht="15.75" x14ac:dyDescent="0.25">
      <c r="A22" s="25" t="s">
        <v>89</v>
      </c>
      <c r="B22" s="14"/>
      <c r="C22" s="16"/>
      <c r="D22" s="16"/>
    </row>
    <row r="23" spans="1:7" ht="15.75" x14ac:dyDescent="0.25">
      <c r="A23" s="25" t="s">
        <v>153</v>
      </c>
      <c r="B23" s="14"/>
      <c r="C23" s="16"/>
      <c r="D23" s="16"/>
    </row>
    <row r="24" spans="1:7" ht="15.75" x14ac:dyDescent="0.25">
      <c r="A24" s="25"/>
      <c r="B24" s="14"/>
      <c r="C24" s="16"/>
      <c r="D24" s="16"/>
      <c r="E24" s="16"/>
    </row>
    <row r="25" spans="1:7" ht="15.75" x14ac:dyDescent="0.25">
      <c r="A25" s="24"/>
      <c r="B25" s="14"/>
      <c r="C25" s="16"/>
      <c r="D25" s="16"/>
      <c r="E25" s="16"/>
    </row>
    <row r="26" spans="1:7" ht="15.75" x14ac:dyDescent="0.25">
      <c r="A26" s="24" t="s">
        <v>161</v>
      </c>
      <c r="B26" s="66" t="s">
        <v>127</v>
      </c>
      <c r="C26" s="67">
        <v>180630</v>
      </c>
      <c r="D26" s="67">
        <v>214303</v>
      </c>
      <c r="E26" s="67">
        <f>+C26+D26</f>
        <v>394933</v>
      </c>
    </row>
    <row r="27" spans="1:7" ht="15.75" x14ac:dyDescent="0.25">
      <c r="A27" s="25" t="s">
        <v>12</v>
      </c>
      <c r="B27" s="14"/>
      <c r="C27" s="16"/>
      <c r="D27" s="16"/>
      <c r="E27" s="16"/>
    </row>
    <row r="28" spans="1:7" ht="15.75" x14ac:dyDescent="0.25">
      <c r="A28" s="25" t="s">
        <v>154</v>
      </c>
      <c r="B28" s="14"/>
      <c r="C28" s="16"/>
      <c r="D28" s="16">
        <v>133555</v>
      </c>
    </row>
    <row r="29" spans="1:7" ht="15.75" x14ac:dyDescent="0.25">
      <c r="A29" s="25" t="s">
        <v>155</v>
      </c>
      <c r="B29" s="17"/>
      <c r="C29" s="16"/>
      <c r="D29" s="16">
        <f>21126+25949</f>
        <v>47075</v>
      </c>
    </row>
    <row r="30" spans="1:7" ht="15.75" x14ac:dyDescent="0.25">
      <c r="A30" s="25" t="s">
        <v>156</v>
      </c>
      <c r="B30" s="14"/>
      <c r="C30" s="16"/>
      <c r="D30" s="16">
        <f>105419+108884</f>
        <v>214303</v>
      </c>
    </row>
    <row r="31" spans="1:7" ht="15.75" x14ac:dyDescent="0.25">
      <c r="A31" s="25"/>
      <c r="B31" s="14"/>
      <c r="C31" s="16"/>
      <c r="D31" s="16"/>
      <c r="E31" s="16"/>
    </row>
    <row r="32" spans="1:7" ht="15.75" x14ac:dyDescent="0.25">
      <c r="A32" s="24"/>
      <c r="B32" s="14"/>
      <c r="C32" s="16"/>
      <c r="D32" s="16"/>
      <c r="E32" s="16"/>
      <c r="G32" s="1"/>
    </row>
    <row r="33" spans="1:11" ht="15.75" x14ac:dyDescent="0.25">
      <c r="A33" s="24"/>
      <c r="B33" s="66"/>
      <c r="C33" s="67"/>
      <c r="D33" s="67"/>
      <c r="E33" s="67"/>
      <c r="G33" s="1"/>
    </row>
    <row r="34" spans="1:11" ht="15.75" x14ac:dyDescent="0.25">
      <c r="A34" s="25"/>
      <c r="B34" s="14"/>
      <c r="C34" s="16"/>
      <c r="D34" s="16"/>
      <c r="E34" s="16"/>
      <c r="H34" s="1"/>
    </row>
    <row r="35" spans="1:11" ht="15.75" x14ac:dyDescent="0.25">
      <c r="A35" s="24"/>
      <c r="B35" s="66"/>
      <c r="C35" s="67"/>
      <c r="D35" s="67"/>
      <c r="E35" s="67"/>
    </row>
    <row r="36" spans="1:11" ht="15.75" x14ac:dyDescent="0.25">
      <c r="A36" s="25"/>
      <c r="B36" s="14"/>
      <c r="C36" s="17"/>
      <c r="D36" s="17"/>
      <c r="E36" s="16"/>
    </row>
    <row r="37" spans="1:11" ht="15.75" x14ac:dyDescent="0.25">
      <c r="A37" s="25"/>
      <c r="B37" s="14"/>
      <c r="C37" s="16"/>
      <c r="D37" s="16"/>
    </row>
    <row r="38" spans="1:11" ht="15.75" x14ac:dyDescent="0.25">
      <c r="A38" s="25"/>
      <c r="B38" s="14"/>
      <c r="C38" s="16"/>
      <c r="D38" s="16"/>
    </row>
    <row r="39" spans="1:11" ht="15.75" x14ac:dyDescent="0.25">
      <c r="A39" s="25"/>
      <c r="B39" s="14"/>
      <c r="C39" s="16"/>
      <c r="D39" s="16"/>
      <c r="E39" s="16"/>
    </row>
    <row r="40" spans="1:11" ht="15.75" x14ac:dyDescent="0.25">
      <c r="A40" s="15"/>
      <c r="B40" s="11"/>
      <c r="C40" s="12"/>
      <c r="D40" s="12"/>
      <c r="E40" s="16"/>
    </row>
    <row r="41" spans="1:11" ht="15.75" x14ac:dyDescent="0.25">
      <c r="A41" s="24"/>
      <c r="B41" s="14"/>
      <c r="C41" s="16"/>
      <c r="D41" s="16"/>
      <c r="E41" s="16"/>
    </row>
    <row r="42" spans="1:11" ht="15.75" x14ac:dyDescent="0.25">
      <c r="A42" s="15"/>
      <c r="B42" s="11"/>
      <c r="C42" s="12"/>
      <c r="D42" s="12"/>
      <c r="E42" s="16"/>
    </row>
    <row r="43" spans="1:11" ht="15.75" x14ac:dyDescent="0.25">
      <c r="A43" s="15"/>
      <c r="B43" s="14"/>
      <c r="C43" s="16"/>
      <c r="D43" s="16"/>
      <c r="E43" s="16"/>
    </row>
    <row r="44" spans="1:11" ht="15.75" x14ac:dyDescent="0.25">
      <c r="A44" s="52"/>
      <c r="B44" s="5"/>
      <c r="C44" s="6"/>
      <c r="D44" s="53"/>
      <c r="E44" s="6"/>
    </row>
    <row r="45" spans="1:11" ht="15.75" x14ac:dyDescent="0.25">
      <c r="A45" s="25"/>
      <c r="B45" s="5"/>
      <c r="C45" s="6"/>
      <c r="D45" s="6"/>
      <c r="E45" s="6"/>
      <c r="K45" s="1"/>
    </row>
    <row r="46" spans="1:11" ht="15.75" x14ac:dyDescent="0.25">
      <c r="A46" s="26"/>
      <c r="B46" s="2"/>
      <c r="C46" s="7"/>
      <c r="D46" s="6"/>
      <c r="E46" s="6"/>
    </row>
    <row r="47" spans="1:11" ht="16.5" thickBot="1" x14ac:dyDescent="0.3">
      <c r="A47" s="24" t="s">
        <v>6</v>
      </c>
      <c r="B47" s="2"/>
      <c r="C47" s="7"/>
      <c r="D47" s="6"/>
      <c r="E47" s="8">
        <f>SUM(E9,E14,E20,E26)</f>
        <v>3949332</v>
      </c>
      <c r="G47" s="1"/>
    </row>
    <row r="48" spans="1:11" ht="16.5" thickTop="1" x14ac:dyDescent="0.25">
      <c r="A48" s="35" t="s">
        <v>21</v>
      </c>
      <c r="B48" s="2"/>
      <c r="C48" s="7"/>
      <c r="D48" s="19" t="s">
        <v>16</v>
      </c>
      <c r="E48" s="54"/>
    </row>
    <row r="49" spans="1:5" ht="15.75" x14ac:dyDescent="0.25">
      <c r="A49" s="28" t="s">
        <v>7</v>
      </c>
      <c r="B49" s="55">
        <f ca="1">TODAY()</f>
        <v>44169</v>
      </c>
      <c r="C49" s="7"/>
      <c r="D49" s="29">
        <f>SUM(D26,D20,D14,D9)</f>
        <v>2143032</v>
      </c>
      <c r="E49" s="7"/>
    </row>
    <row r="50" spans="1:5" ht="15.75" x14ac:dyDescent="0.25">
      <c r="A50" s="2" t="s">
        <v>92</v>
      </c>
      <c r="B50" s="2"/>
      <c r="C50" s="7"/>
      <c r="D50" s="56"/>
      <c r="E50" s="7"/>
    </row>
    <row r="51" spans="1:5" ht="15.75" x14ac:dyDescent="0.25">
      <c r="A51" s="2" t="s">
        <v>8</v>
      </c>
      <c r="B51" s="2"/>
      <c r="C51" s="7"/>
      <c r="D51" s="56"/>
      <c r="E51" s="7"/>
    </row>
    <row r="52" spans="1:5" ht="15.75" x14ac:dyDescent="0.25">
      <c r="A52" s="72" t="s">
        <v>54</v>
      </c>
      <c r="B52" s="71"/>
      <c r="C52" s="7"/>
      <c r="D52" s="7"/>
      <c r="E52" s="7"/>
    </row>
    <row r="53" spans="1:5" ht="15.75" x14ac:dyDescent="0.25">
      <c r="A53" s="73" t="s">
        <v>47</v>
      </c>
      <c r="B53" s="2"/>
      <c r="C53" s="7"/>
      <c r="D53" s="7"/>
      <c r="E53" s="7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C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</sheetData>
  <phoneticPr fontId="20" type="noConversion"/>
  <printOptions horizontalCentered="1"/>
  <pageMargins left="0.75" right="0" top="0.75" bottom="0" header="0.3" footer="0"/>
  <pageSetup scale="84" orientation="portrait" r:id="rId1"/>
  <headerFooter>
    <oddHeader xml:space="preserve">&amp;C&amp;"-,Bold"State of Washington
Employment Security Department
Notice of Fund Availability
NFA PY20/FY21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A1:J170"/>
  <sheetViews>
    <sheetView topLeftCell="A4" zoomScaleNormal="100" workbookViewId="0">
      <selection activeCell="E52" sqref="E52"/>
    </sheetView>
  </sheetViews>
  <sheetFormatPr defaultRowHeight="15" x14ac:dyDescent="0.25"/>
  <cols>
    <col min="1" max="1" width="41.7109375" customWidth="1"/>
    <col min="2" max="2" width="15.85546875" customWidth="1"/>
    <col min="3" max="3" width="15.28515625" customWidth="1"/>
    <col min="4" max="4" width="13.85546875" customWidth="1"/>
    <col min="5" max="5" width="27.5703125" bestFit="1" customWidth="1"/>
  </cols>
  <sheetData>
    <row r="1" spans="1:10" ht="15.75" x14ac:dyDescent="0.25">
      <c r="A1" s="21" t="s">
        <v>0</v>
      </c>
      <c r="B1" s="17"/>
      <c r="C1" s="17"/>
      <c r="D1" s="17"/>
      <c r="E1" s="17"/>
    </row>
    <row r="2" spans="1:10" ht="15.75" x14ac:dyDescent="0.25">
      <c r="A2" s="31" t="s">
        <v>79</v>
      </c>
      <c r="B2" s="35"/>
      <c r="C2" s="35"/>
      <c r="D2" s="35"/>
      <c r="E2" s="35"/>
    </row>
    <row r="3" spans="1:10" ht="15.75" x14ac:dyDescent="0.25">
      <c r="A3" s="31" t="s">
        <v>70</v>
      </c>
      <c r="B3" s="35"/>
      <c r="C3" s="35"/>
      <c r="D3" s="35"/>
      <c r="E3" s="74" t="s">
        <v>71</v>
      </c>
    </row>
    <row r="4" spans="1:10" ht="15.75" x14ac:dyDescent="0.25">
      <c r="A4" s="42" t="s">
        <v>72</v>
      </c>
      <c r="B4" s="35"/>
      <c r="C4" s="35"/>
      <c r="D4" s="35"/>
      <c r="E4" s="64" t="s">
        <v>157</v>
      </c>
    </row>
    <row r="5" spans="1:10" ht="15.75" x14ac:dyDescent="0.25">
      <c r="A5" s="42" t="s">
        <v>73</v>
      </c>
      <c r="B5" s="35"/>
      <c r="C5" s="35"/>
      <c r="D5" s="35"/>
      <c r="E5" s="35"/>
    </row>
    <row r="6" spans="1:10" ht="29.25" customHeight="1" x14ac:dyDescent="0.25">
      <c r="A6" s="43" t="s">
        <v>1</v>
      </c>
      <c r="B6" s="43" t="s">
        <v>2</v>
      </c>
      <c r="C6" s="44" t="s">
        <v>3</v>
      </c>
      <c r="D6" s="45" t="s">
        <v>4</v>
      </c>
      <c r="E6" s="44" t="s">
        <v>5</v>
      </c>
    </row>
    <row r="7" spans="1:10" ht="29.25" customHeight="1" x14ac:dyDescent="0.25">
      <c r="A7" s="37"/>
      <c r="B7" s="37"/>
      <c r="C7" s="38"/>
      <c r="D7" s="37"/>
      <c r="E7" s="38"/>
    </row>
    <row r="8" spans="1:10" ht="15.75" x14ac:dyDescent="0.25">
      <c r="A8" s="24" t="s">
        <v>183</v>
      </c>
      <c r="B8" s="66" t="s">
        <v>128</v>
      </c>
      <c r="C8" s="67">
        <v>1911180</v>
      </c>
      <c r="D8" s="67">
        <v>0</v>
      </c>
      <c r="E8" s="68">
        <f>+C8+D8</f>
        <v>1911180</v>
      </c>
      <c r="G8" s="14"/>
      <c r="H8" s="16"/>
      <c r="I8" s="16"/>
      <c r="J8" s="16"/>
    </row>
    <row r="9" spans="1:10" ht="15.75" x14ac:dyDescent="0.25">
      <c r="A9" s="25" t="s">
        <v>11</v>
      </c>
      <c r="B9" s="14"/>
      <c r="C9" s="16"/>
      <c r="D9" s="16"/>
      <c r="E9" s="12"/>
      <c r="G9" s="14"/>
      <c r="H9" s="16"/>
      <c r="I9" s="16"/>
      <c r="J9" s="16"/>
    </row>
    <row r="10" spans="1:10" ht="15.75" x14ac:dyDescent="0.25">
      <c r="A10" s="25" t="s">
        <v>152</v>
      </c>
      <c r="B10" s="14"/>
      <c r="C10" s="16"/>
      <c r="D10" s="16"/>
      <c r="E10" s="12"/>
      <c r="G10" s="14"/>
      <c r="H10" s="16"/>
      <c r="I10" s="16"/>
      <c r="J10" s="16"/>
    </row>
    <row r="11" spans="1:10" ht="15.75" x14ac:dyDescent="0.25">
      <c r="A11" s="25"/>
      <c r="B11" s="14"/>
      <c r="C11" s="16"/>
      <c r="D11" s="16"/>
      <c r="E11" s="12"/>
      <c r="G11" s="14"/>
      <c r="H11" s="16"/>
      <c r="I11" s="16"/>
      <c r="J11" s="16"/>
    </row>
    <row r="12" spans="1:10" ht="15.75" x14ac:dyDescent="0.25">
      <c r="A12" s="25"/>
      <c r="B12" s="14"/>
      <c r="C12" s="16"/>
      <c r="D12" s="16"/>
      <c r="E12" s="12"/>
      <c r="F12" s="17"/>
      <c r="G12" s="17"/>
      <c r="H12" s="17"/>
      <c r="I12" s="17"/>
      <c r="J12" s="17"/>
    </row>
    <row r="13" spans="1:10" ht="15.75" x14ac:dyDescent="0.25">
      <c r="A13" s="24" t="s">
        <v>184</v>
      </c>
      <c r="B13" s="66" t="s">
        <v>129</v>
      </c>
      <c r="C13" s="67">
        <v>288634</v>
      </c>
      <c r="D13" s="67">
        <v>1440298</v>
      </c>
      <c r="E13" s="68">
        <f t="shared" ref="E13:E19" si="0">+D13+C13</f>
        <v>1728932</v>
      </c>
    </row>
    <row r="14" spans="1:10" ht="15.75" x14ac:dyDescent="0.25">
      <c r="A14" s="25" t="s">
        <v>14</v>
      </c>
      <c r="B14" s="14"/>
      <c r="C14" s="17"/>
      <c r="D14" s="17"/>
      <c r="E14" s="12"/>
    </row>
    <row r="15" spans="1:10" ht="15.75" x14ac:dyDescent="0.25">
      <c r="A15" s="25" t="s">
        <v>89</v>
      </c>
      <c r="B15" s="14"/>
      <c r="C15" s="12"/>
      <c r="D15" s="17"/>
    </row>
    <row r="16" spans="1:10" ht="15.75" x14ac:dyDescent="0.25">
      <c r="A16" s="25" t="s">
        <v>153</v>
      </c>
      <c r="B16" s="14"/>
      <c r="C16" s="12"/>
      <c r="D16" s="17"/>
    </row>
    <row r="17" spans="1:5" ht="15.75" x14ac:dyDescent="0.25">
      <c r="A17" s="25"/>
      <c r="B17" s="14"/>
      <c r="C17" s="17"/>
      <c r="D17" s="17"/>
      <c r="E17" s="12"/>
    </row>
    <row r="18" spans="1:5" ht="15.75" x14ac:dyDescent="0.25">
      <c r="A18" s="25"/>
      <c r="B18" s="14"/>
      <c r="C18" s="17"/>
      <c r="D18" s="17"/>
      <c r="E18" s="12"/>
    </row>
    <row r="19" spans="1:5" ht="15.75" x14ac:dyDescent="0.25">
      <c r="A19" s="24" t="s">
        <v>185</v>
      </c>
      <c r="B19" s="66" t="s">
        <v>130</v>
      </c>
      <c r="C19" s="67">
        <v>364943</v>
      </c>
      <c r="D19" s="67">
        <v>1531312</v>
      </c>
      <c r="E19" s="68">
        <f t="shared" si="0"/>
        <v>1896255</v>
      </c>
    </row>
    <row r="20" spans="1:5" ht="15.75" x14ac:dyDescent="0.25">
      <c r="A20" s="25" t="s">
        <v>15</v>
      </c>
      <c r="B20" s="14"/>
      <c r="C20" s="18"/>
      <c r="D20" s="18"/>
      <c r="E20" s="13"/>
    </row>
    <row r="21" spans="1:5" ht="15.75" x14ac:dyDescent="0.25">
      <c r="A21" s="25" t="s">
        <v>89</v>
      </c>
      <c r="B21" s="14"/>
      <c r="C21" s="16"/>
      <c r="D21" s="16"/>
    </row>
    <row r="22" spans="1:5" ht="15.75" x14ac:dyDescent="0.25">
      <c r="A22" s="25" t="s">
        <v>153</v>
      </c>
      <c r="B22" s="14"/>
      <c r="C22" s="16"/>
      <c r="D22" s="16"/>
    </row>
    <row r="23" spans="1:5" ht="15.75" x14ac:dyDescent="0.25">
      <c r="A23" s="25"/>
      <c r="B23" s="14"/>
      <c r="C23" s="16"/>
      <c r="D23" s="16"/>
      <c r="E23" s="16"/>
    </row>
    <row r="24" spans="1:5" ht="15.75" x14ac:dyDescent="0.25">
      <c r="A24" s="24"/>
      <c r="B24" s="14"/>
      <c r="C24" s="16"/>
      <c r="D24" s="16"/>
      <c r="E24" s="16"/>
    </row>
    <row r="25" spans="1:5" ht="15.75" x14ac:dyDescent="0.25">
      <c r="A25" s="24" t="s">
        <v>186</v>
      </c>
      <c r="B25" s="66" t="s">
        <v>131</v>
      </c>
      <c r="C25" s="67">
        <v>284973</v>
      </c>
      <c r="D25" s="67">
        <v>330179</v>
      </c>
      <c r="E25" s="67">
        <f>+C25+D25</f>
        <v>615152</v>
      </c>
    </row>
    <row r="26" spans="1:5" ht="15.75" x14ac:dyDescent="0.25">
      <c r="A26" s="25" t="s">
        <v>12</v>
      </c>
      <c r="B26" s="14"/>
      <c r="C26" s="16"/>
      <c r="D26" s="16"/>
      <c r="E26" s="16"/>
    </row>
    <row r="27" spans="1:5" ht="15.75" x14ac:dyDescent="0.25">
      <c r="A27" s="25" t="s">
        <v>154</v>
      </c>
      <c r="B27" s="14"/>
      <c r="C27" s="16"/>
      <c r="D27" s="16">
        <v>212353</v>
      </c>
    </row>
    <row r="28" spans="1:5" ht="15.75" x14ac:dyDescent="0.25">
      <c r="A28" s="25" t="s">
        <v>155</v>
      </c>
      <c r="B28" s="17"/>
      <c r="C28" s="16"/>
      <c r="D28" s="16">
        <f>32071+40549</f>
        <v>72620</v>
      </c>
    </row>
    <row r="29" spans="1:5" ht="15.75" x14ac:dyDescent="0.25">
      <c r="A29" s="25" t="s">
        <v>156</v>
      </c>
      <c r="B29" s="14"/>
      <c r="C29" s="16"/>
      <c r="D29" s="16">
        <f>160033+170146</f>
        <v>330179</v>
      </c>
    </row>
    <row r="30" spans="1:5" ht="15.75" x14ac:dyDescent="0.25">
      <c r="A30" s="25"/>
      <c r="B30" s="14"/>
      <c r="C30" s="16"/>
      <c r="D30" s="16"/>
      <c r="E30" s="16"/>
    </row>
    <row r="31" spans="1:5" ht="15.75" x14ac:dyDescent="0.25">
      <c r="A31" s="24"/>
      <c r="B31" s="14"/>
      <c r="C31" s="16"/>
      <c r="D31" s="16"/>
      <c r="E31" s="16"/>
    </row>
    <row r="32" spans="1:5" ht="15.75" x14ac:dyDescent="0.25">
      <c r="A32" s="24"/>
      <c r="B32" s="66"/>
      <c r="C32" s="67"/>
      <c r="D32" s="67"/>
      <c r="E32" s="67"/>
    </row>
    <row r="33" spans="1:5" ht="15.75" x14ac:dyDescent="0.25">
      <c r="A33" s="25"/>
      <c r="B33" s="14"/>
      <c r="C33" s="16"/>
      <c r="D33" s="16"/>
    </row>
    <row r="34" spans="1:5" ht="15.75" x14ac:dyDescent="0.25">
      <c r="A34" s="25"/>
      <c r="B34" s="14"/>
      <c r="C34" s="16"/>
      <c r="D34" s="16"/>
    </row>
    <row r="35" spans="1:5" ht="15.75" x14ac:dyDescent="0.25">
      <c r="A35" s="25"/>
      <c r="B35" s="14"/>
      <c r="C35" s="18"/>
      <c r="D35" s="18"/>
      <c r="E35" s="16"/>
    </row>
    <row r="36" spans="1:5" ht="15.75" x14ac:dyDescent="0.25">
      <c r="A36" s="24"/>
      <c r="B36" s="66"/>
      <c r="C36" s="67"/>
      <c r="D36" s="67"/>
      <c r="E36" s="67"/>
    </row>
    <row r="37" spans="1:5" ht="15.75" x14ac:dyDescent="0.25">
      <c r="A37" s="25"/>
      <c r="B37" s="14"/>
      <c r="C37" s="16"/>
      <c r="D37" s="16"/>
      <c r="E37" s="16"/>
    </row>
    <row r="38" spans="1:5" ht="15.75" x14ac:dyDescent="0.25">
      <c r="A38" s="25"/>
      <c r="B38" s="11"/>
      <c r="C38" s="12"/>
      <c r="D38" s="12"/>
      <c r="E38" s="16"/>
    </row>
    <row r="39" spans="1:5" ht="15.75" x14ac:dyDescent="0.25">
      <c r="A39" s="25"/>
      <c r="B39" s="14"/>
      <c r="C39" s="16"/>
      <c r="D39" s="16"/>
      <c r="E39" s="16"/>
    </row>
    <row r="40" spans="1:5" ht="15.75" x14ac:dyDescent="0.25">
      <c r="A40" s="25"/>
      <c r="B40" s="14"/>
      <c r="C40" s="16"/>
      <c r="D40" s="16"/>
      <c r="E40" s="16"/>
    </row>
    <row r="41" spans="1:5" ht="15.75" x14ac:dyDescent="0.25">
      <c r="A41" s="25"/>
      <c r="B41" s="14"/>
      <c r="C41" s="16"/>
      <c r="D41" s="16"/>
      <c r="E41" s="51"/>
    </row>
    <row r="42" spans="1:5" ht="15.75" x14ac:dyDescent="0.25">
      <c r="A42" s="24"/>
      <c r="B42" s="14"/>
      <c r="C42" s="16"/>
      <c r="D42" s="16"/>
      <c r="E42" s="16"/>
    </row>
    <row r="43" spans="1:5" ht="15.75" x14ac:dyDescent="0.25">
      <c r="A43" s="25"/>
      <c r="B43" s="14"/>
      <c r="C43" s="16"/>
      <c r="D43" s="16"/>
      <c r="E43" s="57"/>
    </row>
    <row r="44" spans="1:5" ht="15.75" x14ac:dyDescent="0.25">
      <c r="A44" s="26"/>
      <c r="B44" s="2"/>
      <c r="C44" s="7"/>
      <c r="D44" s="6"/>
      <c r="E44" s="6"/>
    </row>
    <row r="45" spans="1:5" ht="15.75" x14ac:dyDescent="0.25">
      <c r="A45" s="2"/>
      <c r="B45" s="2"/>
      <c r="C45" s="7"/>
      <c r="D45" s="6"/>
      <c r="E45" s="6"/>
    </row>
    <row r="46" spans="1:5" ht="16.5" thickBot="1" x14ac:dyDescent="0.3">
      <c r="A46" s="24" t="s">
        <v>6</v>
      </c>
      <c r="B46" s="2"/>
      <c r="C46" s="7"/>
      <c r="D46" s="6"/>
      <c r="E46" s="8">
        <f>SUM(E8,E13,E19,E25)</f>
        <v>6151519</v>
      </c>
    </row>
    <row r="47" spans="1:5" ht="16.5" thickTop="1" x14ac:dyDescent="0.25">
      <c r="A47" s="2" t="s">
        <v>21</v>
      </c>
      <c r="B47" s="2"/>
      <c r="C47" s="7"/>
      <c r="D47" s="19" t="s">
        <v>16</v>
      </c>
      <c r="E47" s="7"/>
    </row>
    <row r="48" spans="1:5" ht="15.75" x14ac:dyDescent="0.25">
      <c r="A48" s="28" t="s">
        <v>7</v>
      </c>
      <c r="B48" s="40">
        <f ca="1">TODAY()</f>
        <v>44169</v>
      </c>
      <c r="C48" s="7"/>
      <c r="D48" s="29">
        <f>SUM(D8,D13,D19,D25)</f>
        <v>3301789</v>
      </c>
      <c r="E48" s="7"/>
    </row>
    <row r="49" spans="1:5" ht="15.75" x14ac:dyDescent="0.25">
      <c r="A49" s="2" t="s">
        <v>92</v>
      </c>
      <c r="B49" s="2"/>
      <c r="C49" s="7"/>
      <c r="D49" s="7"/>
      <c r="E49" s="7"/>
    </row>
    <row r="50" spans="1:5" ht="15.75" x14ac:dyDescent="0.25">
      <c r="A50" s="2" t="s">
        <v>8</v>
      </c>
      <c r="B50" s="2"/>
      <c r="C50" s="7"/>
      <c r="D50" s="7"/>
      <c r="E50" s="7"/>
    </row>
    <row r="51" spans="1:5" ht="15.75" x14ac:dyDescent="0.25">
      <c r="A51" s="72" t="s">
        <v>55</v>
      </c>
      <c r="B51" s="2"/>
      <c r="C51" s="7"/>
      <c r="D51" s="7"/>
      <c r="E51" s="7"/>
    </row>
    <row r="52" spans="1:5" x14ac:dyDescent="0.25">
      <c r="A52" s="73" t="s">
        <v>47</v>
      </c>
      <c r="C52" s="1"/>
      <c r="D52" s="1"/>
      <c r="E52" s="1"/>
    </row>
    <row r="53" spans="1:5" x14ac:dyDescent="0.25">
      <c r="C53" s="1"/>
      <c r="D53" s="1"/>
      <c r="E53" s="1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C58" s="1"/>
      <c r="D58" s="1"/>
      <c r="E58" s="1"/>
    </row>
    <row r="59" spans="1:5" x14ac:dyDescent="0.25">
      <c r="C59" s="1"/>
      <c r="D59" s="1"/>
      <c r="E59" s="1"/>
    </row>
    <row r="60" spans="1:5" x14ac:dyDescent="0.25">
      <c r="C60" s="1"/>
      <c r="D60" s="1"/>
      <c r="E60" s="1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</sheetData>
  <printOptions horizontalCentered="1"/>
  <pageMargins left="0.75" right="0" top="0.75" bottom="0" header="0.3" footer="0"/>
  <pageSetup scale="83" orientation="portrait" r:id="rId1"/>
  <headerFooter>
    <oddHeader>&amp;C&amp;"-,Bold"State of Washington
Employment Security Department
Notice of Fund Availability
NFA PY20/FY21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WDC 1</vt:lpstr>
      <vt:lpstr>WDC 2</vt:lpstr>
      <vt:lpstr>WDC 3</vt:lpstr>
      <vt:lpstr>WDC 4</vt:lpstr>
      <vt:lpstr>WDC 5</vt:lpstr>
      <vt:lpstr>WDC 6</vt:lpstr>
      <vt:lpstr>WDC 7</vt:lpstr>
      <vt:lpstr>WDC 8</vt:lpstr>
      <vt:lpstr>WDC 9</vt:lpstr>
      <vt:lpstr>WDC 10</vt:lpstr>
      <vt:lpstr>WDC 11</vt:lpstr>
      <vt:lpstr>WDC 12</vt:lpstr>
      <vt:lpstr>WTECB</vt:lpstr>
      <vt:lpstr>'WDC 1'!Print_Area</vt:lpstr>
      <vt:lpstr>'WDC 10'!Print_Area</vt:lpstr>
      <vt:lpstr>'WDC 11'!Print_Area</vt:lpstr>
      <vt:lpstr>'WDC 12'!Print_Area</vt:lpstr>
      <vt:lpstr>'WDC 2'!Print_Area</vt:lpstr>
      <vt:lpstr>'WDC 3'!Print_Area</vt:lpstr>
      <vt:lpstr>'WDC 4'!Print_Area</vt:lpstr>
      <vt:lpstr>'WDC 5'!Print_Area</vt:lpstr>
      <vt:lpstr>'WDC 6'!Print_Area</vt:lpstr>
      <vt:lpstr>'WDC 7'!Print_Area</vt:lpstr>
      <vt:lpstr>'WDC 8'!Print_Area</vt:lpstr>
      <vt:lpstr>'WDC 9'!Print_Area</vt:lpstr>
      <vt:lpstr>WTECB!Print_Area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kanensen</dc:creator>
  <cp:lastModifiedBy>Chan, Sundara (ESD)</cp:lastModifiedBy>
  <cp:lastPrinted>2020-12-04T23:00:10Z</cp:lastPrinted>
  <dcterms:created xsi:type="dcterms:W3CDTF">2012-10-19T15:51:10Z</dcterms:created>
  <dcterms:modified xsi:type="dcterms:W3CDTF">2020-12-04T23:06:52Z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